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3.xml" ContentType="application/vnd.openxmlformats-officedocument.drawingml.chart+xml"/>
  <Override PartName="/xl/drawings/drawing13.xml" ContentType="application/vnd.openxmlformats-officedocument.drawing+xml"/>
  <Override PartName="/xl/charts/chart14.xml" ContentType="application/vnd.openxmlformats-officedocument.drawingml.chart+xml"/>
  <Override PartName="/xl/drawings/drawing14.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17.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8.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MNP\Publicacion\PRINCIPALES RESULTADOS\"/>
    </mc:Choice>
  </mc:AlternateContent>
  <bookViews>
    <workbookView xWindow="-120" yWindow="-120" windowWidth="8445" windowHeight="6720" tabRatio="758" activeTab="1"/>
  </bookViews>
  <sheets>
    <sheet name="Cuadro de tablas" sheetId="4" r:id="rId1"/>
    <sheet name="Índice de tablas" sheetId="1" r:id="rId2"/>
    <sheet name="T1" sheetId="2" r:id="rId3"/>
    <sheet name="T2" sheetId="3" r:id="rId4"/>
    <sheet name="T3" sheetId="5" r:id="rId5"/>
    <sheet name="T4" sheetId="6" r:id="rId6"/>
    <sheet name="T5" sheetId="19" r:id="rId7"/>
    <sheet name="T6" sheetId="8" r:id="rId8"/>
    <sheet name="T7" sheetId="9" r:id="rId9"/>
    <sheet name="T8" sheetId="10" r:id="rId10"/>
    <sheet name="T9" sheetId="20" r:id="rId11"/>
    <sheet name="T10" sheetId="21" r:id="rId12"/>
    <sheet name="T11" sheetId="13" r:id="rId13"/>
    <sheet name="T12" sheetId="14" r:id="rId14"/>
    <sheet name="T13" sheetId="15" r:id="rId15"/>
    <sheet name="T14" sheetId="16" r:id="rId16"/>
    <sheet name="T15" sheetId="17" r:id="rId17"/>
    <sheet name="T16" sheetId="18" r:id="rId18"/>
  </sheets>
  <calcPr calcId="162913"/>
</workbook>
</file>

<file path=xl/calcChain.xml><?xml version="1.0" encoding="utf-8"?>
<calcChain xmlns="http://schemas.openxmlformats.org/spreadsheetml/2006/main">
  <c r="C121" i="21" l="1"/>
  <c r="D121" i="21"/>
  <c r="E121" i="21"/>
  <c r="F121" i="21"/>
  <c r="G121" i="21"/>
  <c r="H121" i="21"/>
  <c r="I121" i="21"/>
  <c r="J121" i="21"/>
  <c r="K121" i="21"/>
  <c r="L121" i="21"/>
  <c r="M121" i="21"/>
  <c r="N121" i="21"/>
  <c r="O121" i="21"/>
  <c r="P121" i="21"/>
  <c r="Q121" i="21"/>
  <c r="R121" i="21"/>
  <c r="S121" i="21"/>
  <c r="B121" i="21"/>
  <c r="C103" i="21"/>
  <c r="D103" i="21"/>
  <c r="E103" i="21"/>
  <c r="F103" i="21"/>
  <c r="G103" i="21"/>
  <c r="H103" i="21"/>
  <c r="I103" i="21"/>
  <c r="J103" i="21"/>
  <c r="K103" i="21"/>
  <c r="L103" i="21"/>
  <c r="M103" i="21"/>
  <c r="N103" i="21"/>
  <c r="O103" i="21"/>
  <c r="P103" i="21"/>
  <c r="Q103" i="21"/>
  <c r="R103" i="21"/>
  <c r="S103" i="21"/>
  <c r="B103" i="21"/>
  <c r="C85" i="21"/>
  <c r="D85" i="21"/>
  <c r="E85" i="21"/>
  <c r="F85" i="21"/>
  <c r="G85" i="21"/>
  <c r="H85" i="21"/>
  <c r="I85" i="21"/>
  <c r="J85" i="21"/>
  <c r="K85" i="21"/>
  <c r="L85" i="21"/>
  <c r="M85" i="21"/>
  <c r="N85" i="21"/>
  <c r="O85" i="21"/>
  <c r="P85" i="21"/>
  <c r="Q85" i="21"/>
  <c r="R85" i="21"/>
  <c r="S85" i="21"/>
  <c r="B85" i="21"/>
  <c r="B84" i="21"/>
  <c r="B69" i="19"/>
  <c r="B68" i="19"/>
  <c r="D69" i="19"/>
  <c r="C69" i="19"/>
  <c r="B81" i="9"/>
  <c r="B82" i="9"/>
  <c r="B83" i="9"/>
  <c r="B84" i="9"/>
  <c r="B85" i="9"/>
  <c r="B54" i="9"/>
  <c r="B55" i="9"/>
  <c r="B56" i="9"/>
  <c r="B57" i="9"/>
  <c r="B58" i="9"/>
  <c r="B59" i="9"/>
  <c r="B60" i="9"/>
  <c r="B61" i="9"/>
  <c r="B62" i="9"/>
  <c r="B63" i="9"/>
  <c r="B64" i="9"/>
  <c r="B65" i="9"/>
  <c r="B66" i="9"/>
  <c r="B67" i="9"/>
  <c r="B68" i="9"/>
  <c r="B69" i="9"/>
  <c r="B70" i="9"/>
  <c r="B71" i="9"/>
  <c r="B72" i="9"/>
  <c r="B73" i="9"/>
  <c r="B74" i="9"/>
  <c r="B75" i="9"/>
  <c r="B76" i="9"/>
  <c r="B77" i="9"/>
  <c r="B78" i="9"/>
  <c r="B79" i="9"/>
  <c r="B80" i="9"/>
  <c r="B53" i="9"/>
  <c r="K68" i="6"/>
  <c r="K69" i="6"/>
  <c r="K70" i="6"/>
  <c r="K71" i="6"/>
  <c r="B45" i="6"/>
  <c r="B46" i="6"/>
  <c r="B47" i="6"/>
  <c r="B48" i="6"/>
  <c r="B49" i="6"/>
  <c r="B50" i="6"/>
  <c r="B51" i="6"/>
  <c r="B52" i="6"/>
  <c r="B53" i="6"/>
  <c r="B54" i="6"/>
  <c r="B55" i="6"/>
  <c r="B56" i="6"/>
  <c r="B57" i="6"/>
  <c r="B58" i="6"/>
  <c r="B59" i="6"/>
  <c r="B60" i="6"/>
  <c r="B61" i="6"/>
  <c r="B62" i="6"/>
  <c r="B63" i="6"/>
  <c r="B64" i="6"/>
  <c r="B65" i="6"/>
  <c r="B66" i="6"/>
  <c r="B67" i="6"/>
  <c r="B68" i="6"/>
  <c r="B44" i="6"/>
  <c r="AA61" i="6"/>
  <c r="N83" i="8"/>
  <c r="M83" i="8"/>
  <c r="L83" i="8"/>
  <c r="K83" i="8"/>
  <c r="J83" i="8"/>
  <c r="I83" i="8"/>
  <c r="H83" i="8"/>
  <c r="G83" i="8"/>
  <c r="F83" i="8"/>
  <c r="E83" i="8"/>
  <c r="D83" i="8"/>
  <c r="C83" i="8"/>
  <c r="N65" i="8"/>
  <c r="M65" i="8"/>
  <c r="L65" i="8"/>
  <c r="K65" i="8"/>
  <c r="J65" i="8"/>
  <c r="I65" i="8"/>
  <c r="H65" i="8"/>
  <c r="G65" i="8"/>
  <c r="F65" i="8"/>
  <c r="E65" i="8"/>
  <c r="D65" i="8"/>
  <c r="C65" i="8"/>
  <c r="B83" i="10"/>
  <c r="C83" i="10"/>
  <c r="D83" i="10"/>
  <c r="E83" i="10"/>
  <c r="F83" i="10"/>
  <c r="G83" i="10"/>
  <c r="H83" i="10"/>
  <c r="I83" i="10"/>
  <c r="J83" i="10"/>
  <c r="K83" i="10"/>
  <c r="L83" i="10"/>
  <c r="M83" i="10"/>
  <c r="N83" i="10"/>
  <c r="B65" i="10"/>
  <c r="C65" i="10"/>
  <c r="D65" i="10"/>
  <c r="E65" i="10"/>
  <c r="F65" i="10"/>
  <c r="G65" i="10"/>
  <c r="H65" i="10"/>
  <c r="I65" i="10"/>
  <c r="J65" i="10"/>
  <c r="K65" i="10"/>
  <c r="L65" i="10"/>
  <c r="M65" i="10"/>
  <c r="N65" i="10"/>
  <c r="B57" i="10"/>
  <c r="B119" i="20"/>
  <c r="C119" i="20"/>
  <c r="D119" i="20"/>
  <c r="E119" i="20"/>
  <c r="F119" i="20"/>
  <c r="G119" i="20"/>
  <c r="H119" i="20"/>
  <c r="I119" i="20"/>
  <c r="J119" i="20"/>
  <c r="K119" i="20"/>
  <c r="L119" i="20"/>
  <c r="M119" i="20"/>
  <c r="N119" i="20"/>
  <c r="B101" i="20"/>
  <c r="C101" i="20"/>
  <c r="D101" i="20"/>
  <c r="E101" i="20"/>
  <c r="F101" i="20"/>
  <c r="G101" i="20"/>
  <c r="H101" i="20"/>
  <c r="I101" i="20"/>
  <c r="J101" i="20"/>
  <c r="K101" i="20"/>
  <c r="L101" i="20"/>
  <c r="M101" i="20"/>
  <c r="N101" i="20"/>
  <c r="B83" i="20"/>
  <c r="C83" i="20"/>
  <c r="D83" i="20"/>
  <c r="E83" i="20"/>
  <c r="F83" i="20"/>
  <c r="G83" i="20"/>
  <c r="H83" i="20"/>
  <c r="I83" i="20"/>
  <c r="J83" i="20"/>
  <c r="K83" i="20"/>
  <c r="L83" i="20"/>
  <c r="M83" i="20"/>
  <c r="N83" i="20"/>
  <c r="C89" i="9"/>
  <c r="B89" i="9" s="1"/>
  <c r="D89" i="9"/>
  <c r="E89" i="9"/>
  <c r="F89" i="9"/>
  <c r="B83" i="8"/>
  <c r="B65" i="8"/>
  <c r="C71" i="6"/>
  <c r="D71" i="6"/>
  <c r="E71" i="6"/>
  <c r="F71" i="6"/>
  <c r="G71" i="6"/>
  <c r="H71" i="6"/>
  <c r="I71" i="6"/>
  <c r="J71" i="6"/>
  <c r="B71" i="6"/>
  <c r="K119" i="5"/>
  <c r="J119" i="5"/>
  <c r="I119" i="5"/>
  <c r="H119" i="5"/>
  <c r="G119" i="5"/>
  <c r="F119" i="5"/>
  <c r="E119" i="5"/>
  <c r="D119" i="5"/>
  <c r="C119" i="5"/>
  <c r="B119" i="5"/>
  <c r="K101" i="5"/>
  <c r="J101" i="5"/>
  <c r="I101" i="5"/>
  <c r="H101" i="5"/>
  <c r="G101" i="5"/>
  <c r="F101" i="5"/>
  <c r="E101" i="5"/>
  <c r="D101" i="5"/>
  <c r="C101" i="5"/>
  <c r="B101" i="5"/>
  <c r="K83" i="5"/>
  <c r="J83" i="5"/>
  <c r="I83" i="5"/>
  <c r="H83" i="5"/>
  <c r="G83" i="5"/>
  <c r="F83" i="5"/>
  <c r="E83" i="5"/>
  <c r="D83" i="5"/>
  <c r="C83" i="5"/>
  <c r="B83" i="5"/>
  <c r="K59" i="3"/>
  <c r="D9" i="15"/>
  <c r="D214" i="15"/>
  <c r="C120" i="21"/>
  <c r="D120" i="21"/>
  <c r="E120" i="21"/>
  <c r="F120" i="21"/>
  <c r="G120" i="21"/>
  <c r="H120" i="21"/>
  <c r="I120" i="21"/>
  <c r="J120" i="21"/>
  <c r="K120" i="21"/>
  <c r="L120" i="21"/>
  <c r="M120" i="21"/>
  <c r="N120" i="21"/>
  <c r="O120" i="21"/>
  <c r="P120" i="21"/>
  <c r="Q120" i="21"/>
  <c r="R120" i="21"/>
  <c r="S120" i="21"/>
  <c r="B120" i="21"/>
  <c r="C102" i="21"/>
  <c r="D102" i="21"/>
  <c r="E102" i="21"/>
  <c r="F102" i="21"/>
  <c r="G102" i="21"/>
  <c r="H102" i="21"/>
  <c r="I102" i="21"/>
  <c r="J102" i="21"/>
  <c r="K102" i="21"/>
  <c r="L102" i="21"/>
  <c r="M102" i="21"/>
  <c r="N102" i="21"/>
  <c r="O102" i="21"/>
  <c r="P102" i="21"/>
  <c r="Q102" i="21"/>
  <c r="R102" i="21"/>
  <c r="S102" i="21"/>
  <c r="B102" i="21"/>
  <c r="C84" i="21"/>
  <c r="D84" i="21"/>
  <c r="E84" i="21"/>
  <c r="F84" i="21"/>
  <c r="G84" i="21"/>
  <c r="H84" i="21"/>
  <c r="I84" i="21"/>
  <c r="J84" i="21"/>
  <c r="K84" i="21"/>
  <c r="L84" i="21"/>
  <c r="M84" i="21"/>
  <c r="N84" i="21"/>
  <c r="O84" i="21"/>
  <c r="P84" i="21"/>
  <c r="Q84" i="21"/>
  <c r="R84" i="21"/>
  <c r="S84" i="21"/>
  <c r="N82" i="8"/>
  <c r="M82" i="8"/>
  <c r="L82" i="8"/>
  <c r="K82" i="8"/>
  <c r="J82" i="8"/>
  <c r="I82" i="8"/>
  <c r="H82" i="8"/>
  <c r="G82" i="8"/>
  <c r="F82" i="8"/>
  <c r="E82" i="8"/>
  <c r="D82" i="8"/>
  <c r="N81" i="8"/>
  <c r="M81" i="8"/>
  <c r="L81" i="8"/>
  <c r="K81" i="8"/>
  <c r="J81" i="8"/>
  <c r="I81" i="8"/>
  <c r="H81" i="8"/>
  <c r="G81" i="8"/>
  <c r="F81" i="8"/>
  <c r="E81" i="8"/>
  <c r="D81" i="8"/>
  <c r="N64" i="8"/>
  <c r="M64" i="8"/>
  <c r="L64" i="8"/>
  <c r="K64" i="8"/>
  <c r="J64" i="8"/>
  <c r="I64" i="8"/>
  <c r="H64" i="8"/>
  <c r="G64" i="8"/>
  <c r="F64" i="8"/>
  <c r="E64" i="8"/>
  <c r="D64" i="8"/>
  <c r="N63" i="8"/>
  <c r="M63" i="8"/>
  <c r="L63" i="8"/>
  <c r="K63" i="8"/>
  <c r="J63" i="8"/>
  <c r="I63" i="8"/>
  <c r="H63" i="8"/>
  <c r="G63" i="8"/>
  <c r="F63" i="8"/>
  <c r="E63" i="8"/>
  <c r="D63" i="8"/>
  <c r="D68" i="19"/>
  <c r="C68" i="19"/>
  <c r="B82" i="10"/>
  <c r="C82" i="10"/>
  <c r="D82" i="10"/>
  <c r="E82" i="10"/>
  <c r="F82" i="10"/>
  <c r="G82" i="10"/>
  <c r="H82" i="10"/>
  <c r="I82" i="10"/>
  <c r="J82" i="10"/>
  <c r="K82" i="10"/>
  <c r="L82" i="10"/>
  <c r="M82" i="10"/>
  <c r="N82" i="10"/>
  <c r="B64" i="10"/>
  <c r="C64" i="10"/>
  <c r="D64" i="10"/>
  <c r="E64" i="10"/>
  <c r="F64" i="10"/>
  <c r="G64" i="10"/>
  <c r="H64" i="10"/>
  <c r="I64" i="10"/>
  <c r="J64" i="10"/>
  <c r="K64" i="10"/>
  <c r="L64" i="10"/>
  <c r="M64" i="10"/>
  <c r="N64" i="10"/>
  <c r="E70" i="6"/>
  <c r="F70" i="6"/>
  <c r="G70" i="6"/>
  <c r="H70" i="6"/>
  <c r="I70" i="6"/>
  <c r="J70" i="6"/>
  <c r="B118" i="20"/>
  <c r="C118" i="20"/>
  <c r="D118" i="20"/>
  <c r="E118" i="20"/>
  <c r="F118" i="20"/>
  <c r="G118" i="20"/>
  <c r="H118" i="20"/>
  <c r="I118" i="20"/>
  <c r="J118" i="20"/>
  <c r="K118" i="20"/>
  <c r="L118" i="20"/>
  <c r="M118" i="20"/>
  <c r="N118" i="20"/>
  <c r="B100" i="20"/>
  <c r="C100" i="20"/>
  <c r="D100" i="20"/>
  <c r="E100" i="20"/>
  <c r="F100" i="20"/>
  <c r="G100" i="20"/>
  <c r="H100" i="20"/>
  <c r="I100" i="20"/>
  <c r="J100" i="20"/>
  <c r="K100" i="20"/>
  <c r="L100" i="20"/>
  <c r="M100" i="20"/>
  <c r="N100" i="20"/>
  <c r="B82" i="20"/>
  <c r="C82" i="20"/>
  <c r="D82" i="20"/>
  <c r="E82" i="20"/>
  <c r="F82" i="20"/>
  <c r="G82" i="20"/>
  <c r="H82" i="20"/>
  <c r="I82" i="20"/>
  <c r="J82" i="20"/>
  <c r="K82" i="20"/>
  <c r="L82" i="20"/>
  <c r="M82" i="20"/>
  <c r="N82" i="20"/>
  <c r="C88" i="9"/>
  <c r="D88" i="9"/>
  <c r="E88" i="9"/>
  <c r="F88" i="9"/>
  <c r="B82" i="8"/>
  <c r="C82" i="8"/>
  <c r="B64" i="8"/>
  <c r="C64" i="8"/>
  <c r="B118" i="5"/>
  <c r="C118" i="5"/>
  <c r="D118" i="5"/>
  <c r="E118" i="5"/>
  <c r="F118" i="5"/>
  <c r="G118" i="5"/>
  <c r="H118" i="5"/>
  <c r="I118" i="5"/>
  <c r="J118" i="5"/>
  <c r="K118" i="5"/>
  <c r="B100" i="5"/>
  <c r="C100" i="5"/>
  <c r="D100" i="5"/>
  <c r="E100" i="5"/>
  <c r="F100" i="5"/>
  <c r="G100" i="5"/>
  <c r="H100" i="5"/>
  <c r="I100" i="5"/>
  <c r="J100" i="5"/>
  <c r="K100" i="5"/>
  <c r="B82" i="5"/>
  <c r="C82" i="5"/>
  <c r="D82" i="5"/>
  <c r="E82" i="5"/>
  <c r="F82" i="5"/>
  <c r="G82" i="5"/>
  <c r="H82" i="5"/>
  <c r="I82" i="5"/>
  <c r="J82" i="5"/>
  <c r="K82" i="5"/>
  <c r="D70" i="6"/>
  <c r="C70" i="6"/>
  <c r="K58" i="3"/>
  <c r="E225" i="15"/>
  <c r="E224" i="15"/>
  <c r="E223" i="15"/>
  <c r="E222" i="15"/>
  <c r="E221" i="15"/>
  <c r="E220" i="15"/>
  <c r="E219" i="15"/>
  <c r="E218" i="15"/>
  <c r="E214" i="15" s="1"/>
  <c r="E217" i="15"/>
  <c r="E216" i="15"/>
  <c r="E215" i="15"/>
  <c r="E9" i="15"/>
  <c r="C81" i="8"/>
  <c r="C63" i="8"/>
  <c r="J69" i="6"/>
  <c r="I69" i="6"/>
  <c r="H69" i="6"/>
  <c r="G69" i="6"/>
  <c r="F69" i="6"/>
  <c r="D69" i="6"/>
  <c r="B69" i="6" s="1"/>
  <c r="C69" i="6"/>
  <c r="E69" i="6"/>
  <c r="C67" i="19"/>
  <c r="D67" i="19"/>
  <c r="B67" i="19"/>
  <c r="C81" i="10"/>
  <c r="D81" i="10"/>
  <c r="E81" i="10"/>
  <c r="F81" i="10"/>
  <c r="G81" i="10"/>
  <c r="H81" i="10"/>
  <c r="I81" i="10"/>
  <c r="J81" i="10"/>
  <c r="K81" i="10"/>
  <c r="L81" i="10"/>
  <c r="M81" i="10"/>
  <c r="N81" i="10"/>
  <c r="B81" i="10"/>
  <c r="C63" i="10"/>
  <c r="D63" i="10"/>
  <c r="E63" i="10"/>
  <c r="F63" i="10"/>
  <c r="G63" i="10"/>
  <c r="H63" i="10"/>
  <c r="I63" i="10"/>
  <c r="J63" i="10"/>
  <c r="K63" i="10"/>
  <c r="L63" i="10"/>
  <c r="M63" i="10"/>
  <c r="N63" i="10"/>
  <c r="B63" i="10"/>
  <c r="D87" i="9"/>
  <c r="B87" i="9" s="1"/>
  <c r="E87" i="9"/>
  <c r="F87" i="9"/>
  <c r="C87" i="9"/>
  <c r="B81" i="8"/>
  <c r="B63" i="8"/>
  <c r="G68" i="6"/>
  <c r="C117" i="5"/>
  <c r="D117" i="5"/>
  <c r="E117" i="5"/>
  <c r="F117" i="5"/>
  <c r="G117" i="5"/>
  <c r="H117" i="5"/>
  <c r="I117" i="5"/>
  <c r="J117" i="5"/>
  <c r="K117" i="5"/>
  <c r="B117" i="5"/>
  <c r="C99" i="5"/>
  <c r="D99" i="5"/>
  <c r="E99" i="5"/>
  <c r="F99" i="5"/>
  <c r="G99" i="5"/>
  <c r="H99" i="5"/>
  <c r="I99" i="5"/>
  <c r="J99" i="5"/>
  <c r="K99" i="5"/>
  <c r="B99" i="5"/>
  <c r="C81" i="5"/>
  <c r="D81" i="5"/>
  <c r="E81" i="5"/>
  <c r="F81" i="5"/>
  <c r="G81" i="5"/>
  <c r="H81" i="5"/>
  <c r="I81" i="5"/>
  <c r="J81" i="5"/>
  <c r="K81" i="5"/>
  <c r="B81" i="5"/>
  <c r="C117" i="20"/>
  <c r="D117" i="20"/>
  <c r="E117" i="20"/>
  <c r="F117" i="20"/>
  <c r="G117" i="20"/>
  <c r="H117" i="20"/>
  <c r="I117" i="20"/>
  <c r="J117" i="20"/>
  <c r="K117" i="20"/>
  <c r="L117" i="20"/>
  <c r="M117" i="20"/>
  <c r="N117" i="20"/>
  <c r="B117" i="20"/>
  <c r="C99" i="20"/>
  <c r="D99" i="20"/>
  <c r="E99" i="20"/>
  <c r="F99" i="20"/>
  <c r="G99" i="20"/>
  <c r="H99" i="20"/>
  <c r="I99" i="20"/>
  <c r="J99" i="20"/>
  <c r="K99" i="20"/>
  <c r="L99" i="20"/>
  <c r="M99" i="20"/>
  <c r="N99" i="20"/>
  <c r="B99" i="20"/>
  <c r="C81" i="20"/>
  <c r="D81" i="20"/>
  <c r="E81" i="20"/>
  <c r="F81" i="20"/>
  <c r="G81" i="20"/>
  <c r="H81" i="20"/>
  <c r="I81" i="20"/>
  <c r="J81" i="20"/>
  <c r="K81" i="20"/>
  <c r="L81" i="20"/>
  <c r="M81" i="20"/>
  <c r="N81" i="20"/>
  <c r="B81" i="20"/>
  <c r="C119" i="21"/>
  <c r="D119" i="21"/>
  <c r="E119" i="21"/>
  <c r="F119" i="21"/>
  <c r="G119" i="21"/>
  <c r="H119" i="21"/>
  <c r="I119" i="21"/>
  <c r="J119" i="21"/>
  <c r="K119" i="21"/>
  <c r="L119" i="21"/>
  <c r="M119" i="21"/>
  <c r="N119" i="21"/>
  <c r="O119" i="21"/>
  <c r="P119" i="21"/>
  <c r="Q119" i="21"/>
  <c r="R119" i="21"/>
  <c r="S119" i="21"/>
  <c r="B119" i="21"/>
  <c r="C101" i="21"/>
  <c r="D101" i="21"/>
  <c r="E101" i="21"/>
  <c r="F101" i="21"/>
  <c r="G101" i="21"/>
  <c r="H101" i="21"/>
  <c r="I101" i="21"/>
  <c r="J101" i="21"/>
  <c r="K101" i="21"/>
  <c r="L101" i="21"/>
  <c r="M101" i="21"/>
  <c r="N101" i="21"/>
  <c r="O101" i="21"/>
  <c r="P101" i="21"/>
  <c r="Q101" i="21"/>
  <c r="R101" i="21"/>
  <c r="S101" i="21"/>
  <c r="B101" i="21"/>
  <c r="C83" i="21"/>
  <c r="D83" i="21"/>
  <c r="E83" i="21"/>
  <c r="F83" i="21"/>
  <c r="G83" i="21"/>
  <c r="H83" i="21"/>
  <c r="I83" i="21"/>
  <c r="J83" i="21"/>
  <c r="K83" i="21"/>
  <c r="L83" i="21"/>
  <c r="M83" i="21"/>
  <c r="N83" i="21"/>
  <c r="O83" i="21"/>
  <c r="P83" i="21"/>
  <c r="Q83" i="21"/>
  <c r="R83" i="21"/>
  <c r="S83" i="21"/>
  <c r="B83" i="21"/>
  <c r="B82" i="21"/>
  <c r="C118" i="21"/>
  <c r="D118" i="21"/>
  <c r="E118" i="21"/>
  <c r="F118" i="21"/>
  <c r="G118" i="21"/>
  <c r="H118" i="21"/>
  <c r="I118" i="21"/>
  <c r="J118" i="21"/>
  <c r="K118" i="21"/>
  <c r="L118" i="21"/>
  <c r="M118" i="21"/>
  <c r="N118" i="21"/>
  <c r="O118" i="21"/>
  <c r="P118" i="21"/>
  <c r="Q118" i="21"/>
  <c r="R118" i="21"/>
  <c r="S118" i="21"/>
  <c r="B118" i="21"/>
  <c r="C100" i="21"/>
  <c r="D100" i="21"/>
  <c r="E100" i="21"/>
  <c r="F100" i="21"/>
  <c r="G100" i="21"/>
  <c r="H100" i="21"/>
  <c r="I100" i="21"/>
  <c r="J100" i="21"/>
  <c r="K100" i="21"/>
  <c r="L100" i="21"/>
  <c r="M100" i="21"/>
  <c r="N100" i="21"/>
  <c r="O100" i="21"/>
  <c r="P100" i="21"/>
  <c r="Q100" i="21"/>
  <c r="R100" i="21"/>
  <c r="S100" i="21"/>
  <c r="B100" i="21"/>
  <c r="C82" i="21"/>
  <c r="D82" i="21"/>
  <c r="E82" i="21"/>
  <c r="F82" i="21"/>
  <c r="G82" i="21"/>
  <c r="H82" i="21"/>
  <c r="I82" i="21"/>
  <c r="J82" i="21"/>
  <c r="K82" i="21"/>
  <c r="L82" i="21"/>
  <c r="M82" i="21"/>
  <c r="N82" i="21"/>
  <c r="O82" i="21"/>
  <c r="P82" i="21"/>
  <c r="Q82" i="21"/>
  <c r="R82" i="21"/>
  <c r="S82" i="21"/>
  <c r="B81" i="21"/>
  <c r="C81" i="21"/>
  <c r="D81" i="21"/>
  <c r="E81" i="21"/>
  <c r="F81" i="21"/>
  <c r="G81" i="21"/>
  <c r="H81" i="21"/>
  <c r="I81" i="21"/>
  <c r="J81" i="21"/>
  <c r="K81" i="21"/>
  <c r="L81" i="21"/>
  <c r="M81" i="21"/>
  <c r="N81" i="21"/>
  <c r="O81" i="21"/>
  <c r="P81" i="21"/>
  <c r="Q81" i="21"/>
  <c r="R81" i="21"/>
  <c r="S81" i="21"/>
  <c r="J68" i="6"/>
  <c r="I68" i="6"/>
  <c r="H68" i="6"/>
  <c r="F68" i="6"/>
  <c r="E68" i="6"/>
  <c r="K57" i="3"/>
  <c r="K56" i="3"/>
  <c r="C80" i="10"/>
  <c r="D80" i="10"/>
  <c r="E80" i="10"/>
  <c r="F80" i="10"/>
  <c r="G80" i="10"/>
  <c r="H80" i="10"/>
  <c r="I80" i="10"/>
  <c r="J80" i="10"/>
  <c r="K80" i="10"/>
  <c r="L80" i="10"/>
  <c r="M80" i="10"/>
  <c r="N80" i="10"/>
  <c r="B80" i="10"/>
  <c r="C62" i="10"/>
  <c r="D62" i="10"/>
  <c r="E62" i="10"/>
  <c r="F62" i="10"/>
  <c r="G62" i="10"/>
  <c r="H62" i="10"/>
  <c r="I62" i="10"/>
  <c r="J62" i="10"/>
  <c r="K62" i="10"/>
  <c r="L62" i="10"/>
  <c r="M62" i="10"/>
  <c r="N62" i="10"/>
  <c r="B62" i="10"/>
  <c r="D86" i="9"/>
  <c r="E86" i="9"/>
  <c r="B86" i="9" s="1"/>
  <c r="F86" i="9"/>
  <c r="C86" i="9"/>
  <c r="M80" i="8"/>
  <c r="N80" i="8"/>
  <c r="M62" i="8"/>
  <c r="N62" i="8"/>
  <c r="F225" i="15"/>
  <c r="F224" i="15"/>
  <c r="F223" i="15"/>
  <c r="F222" i="15"/>
  <c r="F221" i="15"/>
  <c r="F220" i="15"/>
  <c r="F219" i="15"/>
  <c r="F218" i="15"/>
  <c r="F217" i="15"/>
  <c r="F216" i="15"/>
  <c r="F214" i="15" s="1"/>
  <c r="F215" i="15"/>
  <c r="F9" i="15"/>
  <c r="C116" i="20"/>
  <c r="D116" i="20"/>
  <c r="E116" i="20"/>
  <c r="F116" i="20"/>
  <c r="G116" i="20"/>
  <c r="H116" i="20"/>
  <c r="I116" i="20"/>
  <c r="J116" i="20"/>
  <c r="K116" i="20"/>
  <c r="L116" i="20"/>
  <c r="M116" i="20"/>
  <c r="N116" i="20"/>
  <c r="B116" i="20"/>
  <c r="C98" i="20"/>
  <c r="D98" i="20"/>
  <c r="E98" i="20"/>
  <c r="F98" i="20"/>
  <c r="G98" i="20"/>
  <c r="H98" i="20"/>
  <c r="I98" i="20"/>
  <c r="J98" i="20"/>
  <c r="K98" i="20"/>
  <c r="L98" i="20"/>
  <c r="M98" i="20"/>
  <c r="N98" i="20"/>
  <c r="B98" i="20"/>
  <c r="C80" i="20"/>
  <c r="D80" i="20"/>
  <c r="E80" i="20"/>
  <c r="F80" i="20"/>
  <c r="G80" i="20"/>
  <c r="H80" i="20"/>
  <c r="I80" i="20"/>
  <c r="J80" i="20"/>
  <c r="K80" i="20"/>
  <c r="L80" i="20"/>
  <c r="M80" i="20"/>
  <c r="N80" i="20"/>
  <c r="B80" i="20"/>
  <c r="C80" i="8"/>
  <c r="D80" i="8"/>
  <c r="E80" i="8"/>
  <c r="F80" i="8"/>
  <c r="G80" i="8"/>
  <c r="H80" i="8"/>
  <c r="I80" i="8"/>
  <c r="J80" i="8"/>
  <c r="K80" i="8"/>
  <c r="L80" i="8"/>
  <c r="B80" i="8"/>
  <c r="C62" i="8"/>
  <c r="D62" i="8"/>
  <c r="E62" i="8"/>
  <c r="F62" i="8"/>
  <c r="G62" i="8"/>
  <c r="H62" i="8"/>
  <c r="I62" i="8"/>
  <c r="J62" i="8"/>
  <c r="K62" i="8"/>
  <c r="L62" i="8"/>
  <c r="B62" i="8"/>
  <c r="C66" i="19"/>
  <c r="D66" i="19"/>
  <c r="B66" i="19"/>
  <c r="C116" i="5"/>
  <c r="D116" i="5"/>
  <c r="E116" i="5"/>
  <c r="F116" i="5"/>
  <c r="G116" i="5"/>
  <c r="H116" i="5"/>
  <c r="I116" i="5"/>
  <c r="J116" i="5"/>
  <c r="K116" i="5"/>
  <c r="B116" i="5"/>
  <c r="C98" i="5"/>
  <c r="D98" i="5"/>
  <c r="E98" i="5"/>
  <c r="F98" i="5"/>
  <c r="G98" i="5"/>
  <c r="H98" i="5"/>
  <c r="I98" i="5"/>
  <c r="J98" i="5"/>
  <c r="K98" i="5"/>
  <c r="B98" i="5"/>
  <c r="C80" i="5"/>
  <c r="D80" i="5"/>
  <c r="E80" i="5"/>
  <c r="F80" i="5"/>
  <c r="G80" i="5"/>
  <c r="H80" i="5"/>
  <c r="I80" i="5"/>
  <c r="J80" i="5"/>
  <c r="K80" i="5"/>
  <c r="B80" i="5"/>
  <c r="F67" i="6"/>
  <c r="C117" i="21"/>
  <c r="D117" i="21"/>
  <c r="E117" i="21"/>
  <c r="F117" i="21"/>
  <c r="G117" i="21"/>
  <c r="H117" i="21"/>
  <c r="I117" i="21"/>
  <c r="J117" i="21"/>
  <c r="K117" i="21"/>
  <c r="L117" i="21"/>
  <c r="M117" i="21"/>
  <c r="N117" i="21"/>
  <c r="O117" i="21"/>
  <c r="P117" i="21"/>
  <c r="Q117" i="21"/>
  <c r="R117" i="21"/>
  <c r="S117" i="21"/>
  <c r="B117" i="21"/>
  <c r="S99" i="21"/>
  <c r="R99" i="21"/>
  <c r="Q99" i="21"/>
  <c r="P99" i="21"/>
  <c r="O99" i="21"/>
  <c r="N99" i="21"/>
  <c r="M99" i="21"/>
  <c r="L99" i="21"/>
  <c r="K99" i="21"/>
  <c r="J99" i="21"/>
  <c r="I99" i="21"/>
  <c r="H99" i="21"/>
  <c r="G99" i="21"/>
  <c r="F99" i="21"/>
  <c r="E99" i="21"/>
  <c r="D99" i="21"/>
  <c r="C99" i="21"/>
  <c r="B99" i="21"/>
  <c r="E67" i="6"/>
  <c r="H67" i="6"/>
  <c r="I67" i="6"/>
  <c r="J67" i="6"/>
  <c r="K67" i="6"/>
  <c r="G67" i="6"/>
  <c r="G215" i="15"/>
  <c r="G216" i="15"/>
  <c r="G217" i="15"/>
  <c r="G218" i="15"/>
  <c r="G219" i="15"/>
  <c r="G220" i="15"/>
  <c r="G221" i="15"/>
  <c r="G222" i="15"/>
  <c r="G223" i="15"/>
  <c r="G224" i="15"/>
  <c r="G225" i="15"/>
  <c r="C79" i="10"/>
  <c r="D79" i="10"/>
  <c r="E79" i="10"/>
  <c r="F79" i="10"/>
  <c r="G79" i="10"/>
  <c r="H79" i="10"/>
  <c r="I79" i="10"/>
  <c r="J79" i="10"/>
  <c r="K79" i="10"/>
  <c r="L79" i="10"/>
  <c r="M79" i="10"/>
  <c r="N79" i="10"/>
  <c r="B79" i="10"/>
  <c r="C78" i="10"/>
  <c r="D78" i="10"/>
  <c r="E78" i="10"/>
  <c r="F78" i="10"/>
  <c r="G78" i="10"/>
  <c r="H78" i="10"/>
  <c r="I78" i="10"/>
  <c r="J78" i="10"/>
  <c r="K78" i="10"/>
  <c r="L78" i="10"/>
  <c r="M78" i="10"/>
  <c r="N78" i="10"/>
  <c r="B78" i="10"/>
  <c r="C61" i="10"/>
  <c r="D61" i="10"/>
  <c r="E61" i="10"/>
  <c r="F61" i="10"/>
  <c r="G61" i="10"/>
  <c r="H61" i="10"/>
  <c r="I61" i="10"/>
  <c r="J61" i="10"/>
  <c r="K61" i="10"/>
  <c r="L61" i="10"/>
  <c r="M61" i="10"/>
  <c r="N61" i="10"/>
  <c r="B61" i="10"/>
  <c r="C60" i="10"/>
  <c r="D60" i="10"/>
  <c r="E60" i="10"/>
  <c r="F60" i="10"/>
  <c r="G60" i="10"/>
  <c r="H60" i="10"/>
  <c r="I60" i="10"/>
  <c r="J60" i="10"/>
  <c r="K60" i="10"/>
  <c r="L60" i="10"/>
  <c r="M60" i="10"/>
  <c r="N60" i="10"/>
  <c r="B60" i="10"/>
  <c r="C61" i="8"/>
  <c r="D61" i="8"/>
  <c r="E61" i="8"/>
  <c r="F61" i="8"/>
  <c r="G61" i="8"/>
  <c r="H61" i="8"/>
  <c r="I61" i="8"/>
  <c r="J61" i="8"/>
  <c r="K61" i="8"/>
  <c r="L61" i="8"/>
  <c r="M61" i="8"/>
  <c r="N61" i="8"/>
  <c r="B61" i="8"/>
  <c r="C65" i="19"/>
  <c r="D65" i="19"/>
  <c r="B65" i="19"/>
  <c r="C115" i="5"/>
  <c r="D115" i="5"/>
  <c r="E115" i="5"/>
  <c r="F115" i="5"/>
  <c r="G115" i="5"/>
  <c r="H115" i="5"/>
  <c r="I115" i="5"/>
  <c r="J115" i="5"/>
  <c r="K115" i="5"/>
  <c r="C97" i="5"/>
  <c r="D97" i="5"/>
  <c r="E97" i="5"/>
  <c r="F97" i="5"/>
  <c r="G97" i="5"/>
  <c r="H97" i="5"/>
  <c r="I97" i="5"/>
  <c r="J97" i="5"/>
  <c r="K97" i="5"/>
  <c r="B115" i="5"/>
  <c r="B97" i="5"/>
  <c r="C79" i="5"/>
  <c r="D79" i="5"/>
  <c r="E79" i="5"/>
  <c r="F79" i="5"/>
  <c r="G79" i="5"/>
  <c r="H79" i="5"/>
  <c r="I79" i="5"/>
  <c r="J79" i="5"/>
  <c r="K79" i="5"/>
  <c r="B79" i="5"/>
  <c r="B80" i="21"/>
  <c r="B98" i="21"/>
  <c r="B116" i="21"/>
  <c r="S116" i="21"/>
  <c r="R116" i="21"/>
  <c r="Q116" i="21"/>
  <c r="P116" i="21"/>
  <c r="O116" i="21"/>
  <c r="N116" i="21"/>
  <c r="M116" i="21"/>
  <c r="L116" i="21"/>
  <c r="K116" i="21"/>
  <c r="J116" i="21"/>
  <c r="I116" i="21"/>
  <c r="H116" i="21"/>
  <c r="G116" i="21"/>
  <c r="F116" i="21"/>
  <c r="E116" i="21"/>
  <c r="S98" i="21"/>
  <c r="R98" i="21"/>
  <c r="Q98" i="21"/>
  <c r="P98" i="21"/>
  <c r="O98" i="21"/>
  <c r="N98" i="21"/>
  <c r="M98" i="21"/>
  <c r="L98" i="21"/>
  <c r="K98" i="21"/>
  <c r="J98" i="21"/>
  <c r="I98" i="21"/>
  <c r="H98" i="21"/>
  <c r="G98" i="21"/>
  <c r="F98" i="21"/>
  <c r="E98" i="21"/>
  <c r="S80" i="21"/>
  <c r="R80" i="21"/>
  <c r="Q80" i="21"/>
  <c r="P80" i="21"/>
  <c r="O80" i="21"/>
  <c r="N80" i="21"/>
  <c r="M80" i="21"/>
  <c r="L80" i="21"/>
  <c r="K80" i="21"/>
  <c r="J80" i="21"/>
  <c r="I80" i="21"/>
  <c r="H80" i="21"/>
  <c r="G80" i="21"/>
  <c r="F80" i="21"/>
  <c r="E80" i="21"/>
  <c r="C116" i="21"/>
  <c r="C98" i="21"/>
  <c r="D98" i="21"/>
  <c r="C80" i="21"/>
  <c r="D116" i="21"/>
  <c r="D80" i="21"/>
  <c r="B60" i="8"/>
  <c r="I225" i="15"/>
  <c r="I224" i="15"/>
  <c r="I223" i="15"/>
  <c r="I222" i="15"/>
  <c r="I221" i="15"/>
  <c r="I220" i="15"/>
  <c r="I219" i="15"/>
  <c r="I218" i="15"/>
  <c r="I217" i="15"/>
  <c r="I214" i="15" s="1"/>
  <c r="I216" i="15"/>
  <c r="I215" i="15"/>
  <c r="D64" i="19"/>
  <c r="C64" i="19"/>
  <c r="B64" i="19"/>
  <c r="B63" i="19"/>
  <c r="C63" i="19"/>
  <c r="N77" i="10"/>
  <c r="M77" i="10"/>
  <c r="L77" i="10"/>
  <c r="K77" i="10"/>
  <c r="J77" i="10"/>
  <c r="I77" i="10"/>
  <c r="H77" i="10"/>
  <c r="G77" i="10"/>
  <c r="F77" i="10"/>
  <c r="E77" i="10"/>
  <c r="D77" i="10"/>
  <c r="C77" i="10"/>
  <c r="B77" i="10"/>
  <c r="N59" i="10"/>
  <c r="M59" i="10"/>
  <c r="L59" i="10"/>
  <c r="K59" i="10"/>
  <c r="J59" i="10"/>
  <c r="I59" i="10"/>
  <c r="H59" i="10"/>
  <c r="G59" i="10"/>
  <c r="F59" i="10"/>
  <c r="E59" i="10"/>
  <c r="D59" i="10"/>
  <c r="C59" i="10"/>
  <c r="B59" i="10"/>
  <c r="S115" i="21"/>
  <c r="R115" i="21"/>
  <c r="Q115" i="21"/>
  <c r="P115" i="21"/>
  <c r="O115" i="21"/>
  <c r="N115" i="21"/>
  <c r="M115" i="21"/>
  <c r="L115" i="21"/>
  <c r="K115" i="21"/>
  <c r="J115" i="21"/>
  <c r="I115" i="21"/>
  <c r="H115" i="21"/>
  <c r="G115" i="21"/>
  <c r="F115" i="21"/>
  <c r="E115" i="21"/>
  <c r="D115" i="21"/>
  <c r="C115" i="21"/>
  <c r="B115" i="21"/>
  <c r="S97" i="21"/>
  <c r="R97" i="21"/>
  <c r="Q97" i="21"/>
  <c r="P97" i="21"/>
  <c r="O97" i="21"/>
  <c r="N97" i="21"/>
  <c r="M97" i="21"/>
  <c r="L97" i="21"/>
  <c r="K97" i="21"/>
  <c r="J97" i="21"/>
  <c r="I97" i="21"/>
  <c r="H97" i="21"/>
  <c r="G97" i="21"/>
  <c r="F97" i="21"/>
  <c r="E97" i="21"/>
  <c r="D97" i="21"/>
  <c r="C97" i="21"/>
  <c r="B97" i="21"/>
  <c r="S79" i="21"/>
  <c r="R79" i="21"/>
  <c r="Q79" i="21"/>
  <c r="P79" i="21"/>
  <c r="O79" i="21"/>
  <c r="N79" i="21"/>
  <c r="M79" i="21"/>
  <c r="L79" i="21"/>
  <c r="K79" i="21"/>
  <c r="J79" i="21"/>
  <c r="I79" i="21"/>
  <c r="H79" i="21"/>
  <c r="G79" i="21"/>
  <c r="F79" i="21"/>
  <c r="E79" i="21"/>
  <c r="D79" i="21"/>
  <c r="C79" i="21"/>
  <c r="B79" i="21"/>
  <c r="D63" i="19"/>
  <c r="J225" i="15"/>
  <c r="J224" i="15"/>
  <c r="J223" i="15"/>
  <c r="J222" i="15"/>
  <c r="J221" i="15"/>
  <c r="J220" i="15"/>
  <c r="J219" i="15"/>
  <c r="J218" i="15"/>
  <c r="J214" i="15" s="1"/>
  <c r="J217" i="15"/>
  <c r="J216" i="15"/>
  <c r="J215" i="15"/>
  <c r="H225" i="15"/>
  <c r="H224" i="15"/>
  <c r="H223" i="15"/>
  <c r="H222" i="15"/>
  <c r="H221" i="15"/>
  <c r="H220" i="15"/>
  <c r="H219" i="15"/>
  <c r="H218" i="15"/>
  <c r="H217" i="15"/>
  <c r="H214" i="15" s="1"/>
  <c r="H216" i="15"/>
  <c r="H215" i="15"/>
  <c r="S114" i="21"/>
  <c r="R114" i="21"/>
  <c r="Q114" i="21"/>
  <c r="P114" i="21"/>
  <c r="O114" i="21"/>
  <c r="N114" i="21"/>
  <c r="M114" i="21"/>
  <c r="L114" i="21"/>
  <c r="K114" i="21"/>
  <c r="J114" i="21"/>
  <c r="I114" i="21"/>
  <c r="H114" i="21"/>
  <c r="G114" i="21"/>
  <c r="F114" i="21"/>
  <c r="E114" i="21"/>
  <c r="D114" i="21"/>
  <c r="C114" i="21"/>
  <c r="B114" i="21"/>
  <c r="S96" i="21"/>
  <c r="R96" i="21"/>
  <c r="Q96" i="21"/>
  <c r="P96" i="21"/>
  <c r="O96" i="21"/>
  <c r="N96" i="21"/>
  <c r="M96" i="21"/>
  <c r="L96" i="21"/>
  <c r="K96" i="21"/>
  <c r="J96" i="21"/>
  <c r="I96" i="21"/>
  <c r="H96" i="21"/>
  <c r="G96" i="21"/>
  <c r="F96" i="21"/>
  <c r="E96" i="21"/>
  <c r="D96" i="21"/>
  <c r="C96" i="21"/>
  <c r="B96" i="21"/>
  <c r="S78" i="21"/>
  <c r="R78" i="21"/>
  <c r="Q78" i="21"/>
  <c r="P78" i="21"/>
  <c r="O78" i="21"/>
  <c r="N78" i="21"/>
  <c r="M78" i="21"/>
  <c r="L78" i="21"/>
  <c r="K78" i="21"/>
  <c r="J78" i="21"/>
  <c r="I78" i="21"/>
  <c r="H78" i="21"/>
  <c r="G78" i="21"/>
  <c r="F78" i="21"/>
  <c r="E78" i="21"/>
  <c r="D78" i="21"/>
  <c r="C78" i="21"/>
  <c r="B78" i="21"/>
  <c r="B58" i="10"/>
  <c r="N58" i="10"/>
  <c r="M58" i="10"/>
  <c r="L58" i="10"/>
  <c r="K58" i="10"/>
  <c r="J58" i="10"/>
  <c r="I58" i="10"/>
  <c r="H58" i="10"/>
  <c r="G58" i="10"/>
  <c r="F58" i="10"/>
  <c r="E58" i="10"/>
  <c r="D58" i="10"/>
  <c r="N57" i="10"/>
  <c r="M57" i="10"/>
  <c r="L57" i="10"/>
  <c r="K57" i="10"/>
  <c r="J57" i="10"/>
  <c r="I57" i="10"/>
  <c r="H57" i="10"/>
  <c r="G57" i="10"/>
  <c r="F57" i="10"/>
  <c r="E57" i="10"/>
  <c r="D57" i="10"/>
  <c r="B76" i="10"/>
  <c r="B75" i="10"/>
  <c r="N76" i="10"/>
  <c r="M76" i="10"/>
  <c r="L76" i="10"/>
  <c r="K76" i="10"/>
  <c r="J76" i="10"/>
  <c r="I76" i="10"/>
  <c r="H76" i="10"/>
  <c r="G76" i="10"/>
  <c r="F76" i="10"/>
  <c r="E76" i="10"/>
  <c r="D76" i="10"/>
  <c r="N75" i="10"/>
  <c r="M75" i="10"/>
  <c r="L75" i="10"/>
  <c r="K75" i="10"/>
  <c r="J75" i="10"/>
  <c r="I75" i="10"/>
  <c r="H75" i="10"/>
  <c r="G75" i="10"/>
  <c r="F75" i="10"/>
  <c r="E75" i="10"/>
  <c r="D75" i="10"/>
  <c r="C76" i="10"/>
  <c r="C75" i="10"/>
  <c r="C58" i="10"/>
  <c r="C57" i="10"/>
  <c r="AX225" i="15"/>
  <c r="AW225" i="15"/>
  <c r="AX224" i="15"/>
  <c r="AW224" i="15"/>
  <c r="AX223" i="15"/>
  <c r="AW223" i="15"/>
  <c r="AX222" i="15"/>
  <c r="AW222" i="15"/>
  <c r="AX221" i="15"/>
  <c r="AW221" i="15"/>
  <c r="AX220" i="15"/>
  <c r="AW220" i="15"/>
  <c r="AX219" i="15"/>
  <c r="AW219" i="15"/>
  <c r="AX218" i="15"/>
  <c r="AW218" i="15"/>
  <c r="AX217" i="15"/>
  <c r="AW217" i="15"/>
  <c r="AX216" i="15"/>
  <c r="AW216" i="15"/>
  <c r="AX215" i="15"/>
  <c r="AX214" i="15" s="1"/>
  <c r="AW215" i="15"/>
  <c r="N225" i="15"/>
  <c r="M225" i="15"/>
  <c r="L225" i="15"/>
  <c r="K225" i="15"/>
  <c r="N224" i="15"/>
  <c r="M224" i="15"/>
  <c r="L224" i="15"/>
  <c r="K224" i="15"/>
  <c r="N223" i="15"/>
  <c r="M223" i="15"/>
  <c r="L223" i="15"/>
  <c r="K223" i="15"/>
  <c r="N222" i="15"/>
  <c r="M222" i="15"/>
  <c r="L222" i="15"/>
  <c r="K222" i="15"/>
  <c r="N221" i="15"/>
  <c r="M221" i="15"/>
  <c r="L221" i="15"/>
  <c r="K221" i="15"/>
  <c r="N220" i="15"/>
  <c r="M220" i="15"/>
  <c r="L220" i="15"/>
  <c r="K220" i="15"/>
  <c r="N219" i="15"/>
  <c r="M219" i="15"/>
  <c r="L219" i="15"/>
  <c r="K219" i="15"/>
  <c r="N218" i="15"/>
  <c r="M218" i="15"/>
  <c r="L218" i="15"/>
  <c r="K218" i="15"/>
  <c r="N217" i="15"/>
  <c r="M217" i="15"/>
  <c r="L217" i="15"/>
  <c r="K217" i="15"/>
  <c r="N216" i="15"/>
  <c r="M216" i="15"/>
  <c r="L216" i="15"/>
  <c r="L214" i="15" s="1"/>
  <c r="K216" i="15"/>
  <c r="N215" i="15"/>
  <c r="M215" i="15"/>
  <c r="M214" i="15"/>
  <c r="L215" i="15"/>
  <c r="K215" i="15"/>
  <c r="N74" i="10"/>
  <c r="M74" i="10"/>
  <c r="L74" i="10"/>
  <c r="K74" i="10"/>
  <c r="J74" i="10"/>
  <c r="I74" i="10"/>
  <c r="H74" i="10"/>
  <c r="G74" i="10"/>
  <c r="F74" i="10"/>
  <c r="E74" i="10"/>
  <c r="D74" i="10"/>
  <c r="N73" i="10"/>
  <c r="M73" i="10"/>
  <c r="L73" i="10"/>
  <c r="K73" i="10"/>
  <c r="J73" i="10"/>
  <c r="I73" i="10"/>
  <c r="H73" i="10"/>
  <c r="G73" i="10"/>
  <c r="F73" i="10"/>
  <c r="E73" i="10"/>
  <c r="D73" i="10"/>
  <c r="N72" i="10"/>
  <c r="M72" i="10"/>
  <c r="L72" i="10"/>
  <c r="K72" i="10"/>
  <c r="J72" i="10"/>
  <c r="I72" i="10"/>
  <c r="H72" i="10"/>
  <c r="G72" i="10"/>
  <c r="F72" i="10"/>
  <c r="E72" i="10"/>
  <c r="D72" i="10"/>
  <c r="C74" i="10"/>
  <c r="C73" i="10"/>
  <c r="C72" i="10"/>
  <c r="N56" i="10"/>
  <c r="M56" i="10"/>
  <c r="L56" i="10"/>
  <c r="K56" i="10"/>
  <c r="J56" i="10"/>
  <c r="I56" i="10"/>
  <c r="H56" i="10"/>
  <c r="G56" i="10"/>
  <c r="F56" i="10"/>
  <c r="E56" i="10"/>
  <c r="D56" i="10"/>
  <c r="N55" i="10"/>
  <c r="M55" i="10"/>
  <c r="L55" i="10"/>
  <c r="K55" i="10"/>
  <c r="J55" i="10"/>
  <c r="I55" i="10"/>
  <c r="H55" i="10"/>
  <c r="G55" i="10"/>
  <c r="F55" i="10"/>
  <c r="E55" i="10"/>
  <c r="D55" i="10"/>
  <c r="B55" i="10" s="1"/>
  <c r="N54" i="10"/>
  <c r="M54" i="10"/>
  <c r="L54" i="10"/>
  <c r="K54" i="10"/>
  <c r="J54" i="10"/>
  <c r="I54" i="10"/>
  <c r="H54" i="10"/>
  <c r="G54" i="10"/>
  <c r="B54" i="10" s="1"/>
  <c r="F54" i="10"/>
  <c r="E54" i="10"/>
  <c r="D54" i="10"/>
  <c r="C56" i="10"/>
  <c r="C55" i="10"/>
  <c r="C54" i="10"/>
  <c r="L75" i="8"/>
  <c r="K75" i="8"/>
  <c r="J75" i="8"/>
  <c r="I75" i="8"/>
  <c r="H75" i="8"/>
  <c r="G75" i="8"/>
  <c r="F75" i="8"/>
  <c r="E75" i="8"/>
  <c r="D75" i="8"/>
  <c r="C75" i="8"/>
  <c r="L57" i="8"/>
  <c r="K57" i="8"/>
  <c r="J57" i="8"/>
  <c r="I57" i="8"/>
  <c r="H57" i="8"/>
  <c r="G57" i="8"/>
  <c r="F57" i="8"/>
  <c r="E57" i="8"/>
  <c r="D57" i="8"/>
  <c r="C57" i="8"/>
  <c r="N111" i="20"/>
  <c r="M111" i="20"/>
  <c r="L111" i="20"/>
  <c r="K111" i="20"/>
  <c r="J111" i="20"/>
  <c r="I111" i="20"/>
  <c r="H111" i="20"/>
  <c r="G111" i="20"/>
  <c r="F111" i="20"/>
  <c r="E111" i="20"/>
  <c r="D111" i="20"/>
  <c r="C111" i="20"/>
  <c r="B111" i="20"/>
  <c r="N93" i="20"/>
  <c r="M93" i="20"/>
  <c r="L93" i="20"/>
  <c r="K93" i="20"/>
  <c r="J93" i="20"/>
  <c r="I93" i="20"/>
  <c r="H93" i="20"/>
  <c r="G93" i="20"/>
  <c r="F93" i="20"/>
  <c r="E93" i="20"/>
  <c r="D93" i="20"/>
  <c r="C93" i="20"/>
  <c r="B93" i="20"/>
  <c r="N75" i="20"/>
  <c r="M75" i="20"/>
  <c r="L75" i="20"/>
  <c r="K75" i="20"/>
  <c r="J75" i="20"/>
  <c r="I75" i="20"/>
  <c r="H75" i="20"/>
  <c r="G75" i="20"/>
  <c r="F75" i="20"/>
  <c r="E75" i="20"/>
  <c r="D75" i="20"/>
  <c r="C75" i="20"/>
  <c r="B75" i="20"/>
  <c r="AX9" i="15"/>
  <c r="AW9" i="15"/>
  <c r="N53" i="10"/>
  <c r="M53" i="10"/>
  <c r="L53" i="10"/>
  <c r="K53" i="10"/>
  <c r="J53" i="10"/>
  <c r="I53" i="10"/>
  <c r="H53" i="10"/>
  <c r="G53" i="10"/>
  <c r="F53" i="10"/>
  <c r="B53" i="10" s="1"/>
  <c r="E53" i="10"/>
  <c r="D53" i="10"/>
  <c r="C53" i="10"/>
  <c r="N52" i="10"/>
  <c r="M52" i="10"/>
  <c r="L52" i="10"/>
  <c r="K52" i="10"/>
  <c r="J52" i="10"/>
  <c r="I52" i="10"/>
  <c r="H52" i="10"/>
  <c r="G52" i="10"/>
  <c r="F52" i="10"/>
  <c r="E52" i="10"/>
  <c r="D52" i="10"/>
  <c r="C52" i="10"/>
  <c r="N51" i="10"/>
  <c r="M51" i="10"/>
  <c r="L51" i="10"/>
  <c r="K51" i="10"/>
  <c r="J51" i="10"/>
  <c r="I51" i="10"/>
  <c r="H51" i="10"/>
  <c r="G51" i="10"/>
  <c r="F51" i="10"/>
  <c r="B51" i="10" s="1"/>
  <c r="E51" i="10"/>
  <c r="D51" i="10"/>
  <c r="C51" i="10"/>
  <c r="O216" i="15"/>
  <c r="O214" i="15" s="1"/>
  <c r="AV9" i="15"/>
  <c r="AU9" i="15"/>
  <c r="AT9" i="15"/>
  <c r="AS9" i="15"/>
  <c r="AR9" i="15"/>
  <c r="AQ9" i="15"/>
  <c r="AP9" i="15"/>
  <c r="AO9" i="15"/>
  <c r="AN9" i="15"/>
  <c r="AM9" i="15"/>
  <c r="AL9" i="15"/>
  <c r="AK9" i="15"/>
  <c r="AJ9" i="15"/>
  <c r="AI9" i="15"/>
  <c r="AH9" i="15"/>
  <c r="AG9" i="15"/>
  <c r="AF9" i="15"/>
  <c r="AE9" i="15"/>
  <c r="AD9" i="15"/>
  <c r="AC9" i="15"/>
  <c r="AB9" i="15"/>
  <c r="AA9" i="15"/>
  <c r="Z9" i="15"/>
  <c r="Y9" i="15"/>
  <c r="X9" i="15"/>
  <c r="W9" i="15"/>
  <c r="V9" i="15"/>
  <c r="U9" i="15"/>
  <c r="T9" i="15"/>
  <c r="S9" i="15"/>
  <c r="R9" i="15"/>
  <c r="O223" i="15"/>
  <c r="Q223" i="15"/>
  <c r="P223" i="15"/>
  <c r="Q224" i="15"/>
  <c r="P224" i="15"/>
  <c r="O224" i="15"/>
  <c r="Q225" i="15"/>
  <c r="P225" i="15"/>
  <c r="Q222" i="15"/>
  <c r="P222" i="15"/>
  <c r="Q221" i="15"/>
  <c r="P221" i="15"/>
  <c r="Q220" i="15"/>
  <c r="P220" i="15"/>
  <c r="Q219" i="15"/>
  <c r="P219" i="15"/>
  <c r="Q218" i="15"/>
  <c r="P218" i="15"/>
  <c r="Q217" i="15"/>
  <c r="P217" i="15"/>
  <c r="Q216" i="15"/>
  <c r="P216" i="15"/>
  <c r="Q215" i="15"/>
  <c r="P215" i="15"/>
  <c r="O225" i="15"/>
  <c r="O222" i="15"/>
  <c r="O221" i="15"/>
  <c r="O220" i="15"/>
  <c r="O219" i="15"/>
  <c r="O218" i="15"/>
  <c r="O217" i="15"/>
  <c r="O215" i="15"/>
  <c r="AV215" i="15"/>
  <c r="AV214" i="15" s="1"/>
  <c r="AU215" i="15"/>
  <c r="AT215" i="15"/>
  <c r="AS215" i="15"/>
  <c r="AR215" i="15"/>
  <c r="AR214" i="15" s="1"/>
  <c r="AQ215" i="15"/>
  <c r="AP215" i="15"/>
  <c r="AO215" i="15"/>
  <c r="AN215" i="15"/>
  <c r="AN214" i="15" s="1"/>
  <c r="AM215" i="15"/>
  <c r="AL215" i="15"/>
  <c r="AK215" i="15"/>
  <c r="AJ215" i="15"/>
  <c r="AJ214" i="15" s="1"/>
  <c r="AI215" i="15"/>
  <c r="AH215" i="15"/>
  <c r="AG215" i="15"/>
  <c r="AF215" i="15"/>
  <c r="AF214" i="15" s="1"/>
  <c r="AE215" i="15"/>
  <c r="AD215" i="15"/>
  <c r="AC215" i="15"/>
  <c r="AB215" i="15"/>
  <c r="AB214" i="15" s="1"/>
  <c r="AA215" i="15"/>
  <c r="Z215" i="15"/>
  <c r="Y215" i="15"/>
  <c r="X215" i="15"/>
  <c r="X214" i="15" s="1"/>
  <c r="W215" i="15"/>
  <c r="V215" i="15"/>
  <c r="U215" i="15"/>
  <c r="T215" i="15"/>
  <c r="S215" i="15"/>
  <c r="R215" i="15"/>
  <c r="AV221" i="15"/>
  <c r="AU221" i="15"/>
  <c r="AT221" i="15"/>
  <c r="AS221" i="15"/>
  <c r="AR221" i="15"/>
  <c r="AQ221" i="15"/>
  <c r="AP221" i="15"/>
  <c r="AO221" i="15"/>
  <c r="AN221" i="15"/>
  <c r="AM221" i="15"/>
  <c r="AL221" i="15"/>
  <c r="AK221" i="15"/>
  <c r="AJ221" i="15"/>
  <c r="AI221" i="15"/>
  <c r="AH221" i="15"/>
  <c r="AG221" i="15"/>
  <c r="AF221" i="15"/>
  <c r="AE221" i="15"/>
  <c r="AD221" i="15"/>
  <c r="AC221" i="15"/>
  <c r="AB221" i="15"/>
  <c r="AA221" i="15"/>
  <c r="Z221" i="15"/>
  <c r="Y221" i="15"/>
  <c r="X221" i="15"/>
  <c r="W221" i="15"/>
  <c r="V221" i="15"/>
  <c r="U221" i="15"/>
  <c r="T221" i="15"/>
  <c r="S221" i="15"/>
  <c r="R221" i="15"/>
  <c r="AV224" i="15"/>
  <c r="AU224" i="15"/>
  <c r="AT224" i="15"/>
  <c r="AS224" i="15"/>
  <c r="AR224" i="15"/>
  <c r="AQ224" i="15"/>
  <c r="AP224" i="15"/>
  <c r="AO224" i="15"/>
  <c r="AN224" i="15"/>
  <c r="AM224" i="15"/>
  <c r="AL224" i="15"/>
  <c r="AK224" i="15"/>
  <c r="AJ224" i="15"/>
  <c r="AI224" i="15"/>
  <c r="AH224" i="15"/>
  <c r="AG224" i="15"/>
  <c r="AF224" i="15"/>
  <c r="AE224" i="15"/>
  <c r="AD224" i="15"/>
  <c r="AC224" i="15"/>
  <c r="AB224" i="15"/>
  <c r="AA224" i="15"/>
  <c r="Z224" i="15"/>
  <c r="Y224" i="15"/>
  <c r="X224" i="15"/>
  <c r="W224" i="15"/>
  <c r="V224" i="15"/>
  <c r="U224" i="15"/>
  <c r="T224" i="15"/>
  <c r="S224" i="15"/>
  <c r="R224" i="15"/>
  <c r="AV219" i="15"/>
  <c r="AU219" i="15"/>
  <c r="AT219" i="15"/>
  <c r="AS219" i="15"/>
  <c r="AR219" i="15"/>
  <c r="AQ219" i="15"/>
  <c r="AP219" i="15"/>
  <c r="AO219" i="15"/>
  <c r="AN219" i="15"/>
  <c r="AM219" i="15"/>
  <c r="AL219" i="15"/>
  <c r="AK219" i="15"/>
  <c r="AJ219" i="15"/>
  <c r="AI219" i="15"/>
  <c r="AH219" i="15"/>
  <c r="AG219" i="15"/>
  <c r="AF219" i="15"/>
  <c r="AE219" i="15"/>
  <c r="AD219" i="15"/>
  <c r="AC219" i="15"/>
  <c r="AB219" i="15"/>
  <c r="AA219" i="15"/>
  <c r="Z219" i="15"/>
  <c r="Y219" i="15"/>
  <c r="X219" i="15"/>
  <c r="W219" i="15"/>
  <c r="V219" i="15"/>
  <c r="U219" i="15"/>
  <c r="T219" i="15"/>
  <c r="S219" i="15"/>
  <c r="R219" i="15"/>
  <c r="AV222" i="15"/>
  <c r="AU222" i="15"/>
  <c r="AT222" i="15"/>
  <c r="AS222" i="15"/>
  <c r="AR222" i="15"/>
  <c r="AQ222" i="15"/>
  <c r="AP222" i="15"/>
  <c r="AO222" i="15"/>
  <c r="AN222" i="15"/>
  <c r="AM222" i="15"/>
  <c r="AL222" i="15"/>
  <c r="AK222" i="15"/>
  <c r="AJ222" i="15"/>
  <c r="AI222" i="15"/>
  <c r="AH222" i="15"/>
  <c r="AG222" i="15"/>
  <c r="AF222" i="15"/>
  <c r="AE222" i="15"/>
  <c r="AD222" i="15"/>
  <c r="AC222" i="15"/>
  <c r="AB222" i="15"/>
  <c r="AA222" i="15"/>
  <c r="Z222" i="15"/>
  <c r="Y222" i="15"/>
  <c r="X222" i="15"/>
  <c r="W222" i="15"/>
  <c r="V222" i="15"/>
  <c r="U222" i="15"/>
  <c r="T222" i="15"/>
  <c r="S222" i="15"/>
  <c r="R222" i="15"/>
  <c r="AV225" i="15"/>
  <c r="AU225" i="15"/>
  <c r="AT225" i="15"/>
  <c r="AS225" i="15"/>
  <c r="AR225" i="15"/>
  <c r="AQ225" i="15"/>
  <c r="AP225" i="15"/>
  <c r="AO225" i="15"/>
  <c r="AN225" i="15"/>
  <c r="AM225" i="15"/>
  <c r="AL225" i="15"/>
  <c r="AK225" i="15"/>
  <c r="AJ225" i="15"/>
  <c r="AI225" i="15"/>
  <c r="AH225" i="15"/>
  <c r="AG225" i="15"/>
  <c r="AF225" i="15"/>
  <c r="AE225" i="15"/>
  <c r="AD225" i="15"/>
  <c r="AC225" i="15"/>
  <c r="AB225" i="15"/>
  <c r="AA225" i="15"/>
  <c r="Z225" i="15"/>
  <c r="Y225" i="15"/>
  <c r="X225" i="15"/>
  <c r="W225" i="15"/>
  <c r="V225" i="15"/>
  <c r="U225" i="15"/>
  <c r="T225" i="15"/>
  <c r="S225" i="15"/>
  <c r="R225" i="15"/>
  <c r="AV218" i="15"/>
  <c r="AU218" i="15"/>
  <c r="AT218" i="15"/>
  <c r="AT214" i="15" s="1"/>
  <c r="AS218" i="15"/>
  <c r="AR218" i="15"/>
  <c r="AQ218" i="15"/>
  <c r="AP218" i="15"/>
  <c r="AP214" i="15" s="1"/>
  <c r="AO218" i="15"/>
  <c r="AN218" i="15"/>
  <c r="AM218" i="15"/>
  <c r="AL218" i="15"/>
  <c r="AL214" i="15" s="1"/>
  <c r="AK218" i="15"/>
  <c r="AJ218" i="15"/>
  <c r="AI218" i="15"/>
  <c r="AH218" i="15"/>
  <c r="AH214" i="15" s="1"/>
  <c r="AG218" i="15"/>
  <c r="AF218" i="15"/>
  <c r="AE218" i="15"/>
  <c r="AD218" i="15"/>
  <c r="AC218" i="15"/>
  <c r="AB218" i="15"/>
  <c r="AA218" i="15"/>
  <c r="Z218" i="15"/>
  <c r="Z214" i="15" s="1"/>
  <c r="Y218" i="15"/>
  <c r="X218" i="15"/>
  <c r="W218" i="15"/>
  <c r="V218" i="15"/>
  <c r="V214" i="15" s="1"/>
  <c r="U218" i="15"/>
  <c r="T218" i="15"/>
  <c r="S218" i="15"/>
  <c r="R218" i="15"/>
  <c r="AV216" i="15"/>
  <c r="AU216" i="15"/>
  <c r="AT216" i="15"/>
  <c r="AS216" i="15"/>
  <c r="AS214" i="15" s="1"/>
  <c r="AR216" i="15"/>
  <c r="AQ216" i="15"/>
  <c r="AP216" i="15"/>
  <c r="AO216" i="15"/>
  <c r="AO214" i="15" s="1"/>
  <c r="AN216" i="15"/>
  <c r="AM216" i="15"/>
  <c r="AL216" i="15"/>
  <c r="AK216" i="15"/>
  <c r="AK214" i="15" s="1"/>
  <c r="AJ216" i="15"/>
  <c r="AI216" i="15"/>
  <c r="AH216" i="15"/>
  <c r="AG216" i="15"/>
  <c r="AG214" i="15" s="1"/>
  <c r="AF216" i="15"/>
  <c r="AE216" i="15"/>
  <c r="AD216" i="15"/>
  <c r="AC216" i="15"/>
  <c r="AC214" i="15" s="1"/>
  <c r="AB216" i="15"/>
  <c r="AA216" i="15"/>
  <c r="Z216" i="15"/>
  <c r="Y216" i="15"/>
  <c r="Y214" i="15" s="1"/>
  <c r="X216" i="15"/>
  <c r="W216" i="15"/>
  <c r="V216" i="15"/>
  <c r="U216" i="15"/>
  <c r="T216" i="15"/>
  <c r="S216" i="15"/>
  <c r="R216" i="15"/>
  <c r="AV223" i="15"/>
  <c r="AU223" i="15"/>
  <c r="AT223" i="15"/>
  <c r="AS223" i="15"/>
  <c r="AR223" i="15"/>
  <c r="AQ223" i="15"/>
  <c r="AP223" i="15"/>
  <c r="AO223" i="15"/>
  <c r="AN223" i="15"/>
  <c r="AM223" i="15"/>
  <c r="AL223" i="15"/>
  <c r="AK223" i="15"/>
  <c r="AJ223" i="15"/>
  <c r="AI223" i="15"/>
  <c r="AH223" i="15"/>
  <c r="AG223" i="15"/>
  <c r="AF223" i="15"/>
  <c r="AE223" i="15"/>
  <c r="AD223" i="15"/>
  <c r="AC223" i="15"/>
  <c r="AB223" i="15"/>
  <c r="AA223" i="15"/>
  <c r="Z223" i="15"/>
  <c r="Y223" i="15"/>
  <c r="X223" i="15"/>
  <c r="W223" i="15"/>
  <c r="V223" i="15"/>
  <c r="U223" i="15"/>
  <c r="T223" i="15"/>
  <c r="S223" i="15"/>
  <c r="R223" i="15"/>
  <c r="AV217" i="15"/>
  <c r="AU217" i="15"/>
  <c r="AU214" i="15" s="1"/>
  <c r="AT217" i="15"/>
  <c r="AS217" i="15"/>
  <c r="AR217" i="15"/>
  <c r="AQ217" i="15"/>
  <c r="AP217" i="15"/>
  <c r="AO217" i="15"/>
  <c r="AN217" i="15"/>
  <c r="AM217" i="15"/>
  <c r="AL217" i="15"/>
  <c r="AK217" i="15"/>
  <c r="AJ217" i="15"/>
  <c r="AI217" i="15"/>
  <c r="AI214" i="15" s="1"/>
  <c r="AH217" i="15"/>
  <c r="AG217" i="15"/>
  <c r="AF217" i="15"/>
  <c r="AE217" i="15"/>
  <c r="AE214" i="15" s="1"/>
  <c r="AD217" i="15"/>
  <c r="AC217" i="15"/>
  <c r="AB217" i="15"/>
  <c r="AA217" i="15"/>
  <c r="AA214" i="15" s="1"/>
  <c r="Z217" i="15"/>
  <c r="Y217" i="15"/>
  <c r="X217" i="15"/>
  <c r="W217" i="15"/>
  <c r="W214" i="15" s="1"/>
  <c r="V217" i="15"/>
  <c r="U217" i="15"/>
  <c r="T217" i="15"/>
  <c r="S217" i="15"/>
  <c r="R217" i="15"/>
  <c r="AV220" i="15"/>
  <c r="AU220" i="15"/>
  <c r="AT220" i="15"/>
  <c r="AS220" i="15"/>
  <c r="AR220" i="15"/>
  <c r="AQ220" i="15"/>
  <c r="AP220" i="15"/>
  <c r="AO220" i="15"/>
  <c r="AN220" i="15"/>
  <c r="AM220" i="15"/>
  <c r="AL220" i="15"/>
  <c r="AK220" i="15"/>
  <c r="AJ220" i="15"/>
  <c r="AI220" i="15"/>
  <c r="AH220" i="15"/>
  <c r="AG220" i="15"/>
  <c r="AF220" i="15"/>
  <c r="AE220" i="15"/>
  <c r="AD220" i="15"/>
  <c r="AC220" i="15"/>
  <c r="AB220" i="15"/>
  <c r="AA220" i="15"/>
  <c r="Z220" i="15"/>
  <c r="Y220" i="15"/>
  <c r="X220" i="15"/>
  <c r="W220" i="15"/>
  <c r="V220" i="15"/>
  <c r="U220" i="15"/>
  <c r="T220" i="15"/>
  <c r="S220" i="15"/>
  <c r="R220" i="15"/>
  <c r="B70" i="6"/>
  <c r="N214" i="15"/>
  <c r="K214" i="15"/>
  <c r="B88" i="9"/>
  <c r="B56" i="10"/>
  <c r="B52" i="10"/>
  <c r="AQ214" i="15"/>
  <c r="Q214" i="15"/>
  <c r="AW214" i="15"/>
  <c r="G214" i="15"/>
  <c r="R214" i="15"/>
  <c r="T214" i="15"/>
  <c r="U214" i="15"/>
  <c r="AD214" i="15"/>
  <c r="AM214" i="15"/>
  <c r="S214" i="15"/>
  <c r="P214" i="15"/>
</calcChain>
</file>

<file path=xl/sharedStrings.xml><?xml version="1.0" encoding="utf-8"?>
<sst xmlns="http://schemas.openxmlformats.org/spreadsheetml/2006/main" count="1243" uniqueCount="562">
  <si>
    <t>T1</t>
  </si>
  <si>
    <t>ÍNDICE DE TABLAS</t>
  </si>
  <si>
    <t>CUADRO DE TABLAS</t>
  </si>
  <si>
    <t>Número de tabla</t>
  </si>
  <si>
    <t>Universo de la tabla</t>
  </si>
  <si>
    <t>Variables de las tablas</t>
  </si>
  <si>
    <t>Ámbito geográfico de la tabla</t>
  </si>
  <si>
    <t xml:space="preserve">  - Total Comunidad de Madrid</t>
  </si>
  <si>
    <t xml:space="preserve">  - Nacimientos</t>
  </si>
  <si>
    <t xml:space="preserve">  - Matrimonios</t>
  </si>
  <si>
    <t xml:space="preserve">  - Defunciones</t>
  </si>
  <si>
    <t xml:space="preserve">  - Sexo</t>
  </si>
  <si>
    <t>√</t>
  </si>
  <si>
    <t xml:space="preserve">  - Tipo de ceremonia</t>
  </si>
  <si>
    <t>Ámbito poblacional</t>
  </si>
  <si>
    <t xml:space="preserve">  - Acontecimientos inscritos</t>
  </si>
  <si>
    <t xml:space="preserve">  - Acontecimientos de residentes</t>
  </si>
  <si>
    <t xml:space="preserve">  - Crecimiento natural</t>
  </si>
  <si>
    <t xml:space="preserve">  - Grupos de causa de defunción</t>
  </si>
  <si>
    <t xml:space="preserve">  - Edad</t>
  </si>
  <si>
    <t xml:space="preserve">  - Nacionalidad</t>
  </si>
  <si>
    <t xml:space="preserve">  - Estado civil</t>
  </si>
  <si>
    <t xml:space="preserve">  - Municipios y zonas estadísticas</t>
  </si>
  <si>
    <t xml:space="preserve">  - Indicadores</t>
  </si>
  <si>
    <t xml:space="preserve">  - Orden del matrimonio/nacimiento</t>
  </si>
  <si>
    <t>T2</t>
  </si>
  <si>
    <t>T3</t>
  </si>
  <si>
    <t>T4</t>
  </si>
  <si>
    <t>T5</t>
  </si>
  <si>
    <t>T6</t>
  </si>
  <si>
    <t>T7</t>
  </si>
  <si>
    <t>T8</t>
  </si>
  <si>
    <t>T9</t>
  </si>
  <si>
    <t>T10</t>
  </si>
  <si>
    <t>T11</t>
  </si>
  <si>
    <t>T12</t>
  </si>
  <si>
    <t>T13</t>
  </si>
  <si>
    <t>T14</t>
  </si>
  <si>
    <t>T15</t>
  </si>
  <si>
    <t>T16</t>
  </si>
  <si>
    <t xml:space="preserve">T2 </t>
  </si>
  <si>
    <t xml:space="preserve">T3 </t>
  </si>
  <si>
    <t>Evolución demográfica registrada en la Comunidad de Madrid</t>
  </si>
  <si>
    <t>Evolución demográfica de residentes en la Comunidad de Madrid</t>
  </si>
  <si>
    <t>Nacimientos de madres residentes registrados en la Comunidad de Madrid por sexo según grupos de edad</t>
  </si>
  <si>
    <t>Nacidos vivos de madres residentes en la Comunidad de Madrid según nacionalidad de la madre</t>
  </si>
  <si>
    <t>Nacidos vivos de madres residentes en la Comunidad de Madrid según estado civil de la madre y orden del matrimonio</t>
  </si>
  <si>
    <t>Tasas específicas de fecundidad según grupos de edad</t>
  </si>
  <si>
    <t>Tasas específicas de mortalidad por sexo según grupos de edad</t>
  </si>
  <si>
    <t>Crecimiento vegetativo por municipios y por ámbitos geográficos</t>
  </si>
  <si>
    <t>Indicadores demográficos de residentes. Nacimientos</t>
  </si>
  <si>
    <t>Indicadores demográficos de residentes. Defunciones</t>
  </si>
  <si>
    <t>Indicadores demográficos de residentes. Matrimonios</t>
  </si>
  <si>
    <t>Nacimientos</t>
  </si>
  <si>
    <t>Defunciones</t>
  </si>
  <si>
    <t>Matrimonios</t>
  </si>
  <si>
    <t>Total</t>
  </si>
  <si>
    <t>Hombres</t>
  </si>
  <si>
    <t>Mujeres</t>
  </si>
  <si>
    <t>Mismo sexo</t>
  </si>
  <si>
    <t>Distinto sexo</t>
  </si>
  <si>
    <t>Religiosos</t>
  </si>
  <si>
    <t>Civiles</t>
  </si>
  <si>
    <t>-</t>
  </si>
  <si>
    <t>T1. Evolución demográfica registrada en la Comunidad de Madrid</t>
  </si>
  <si>
    <t>Crecimiento natural</t>
  </si>
  <si>
    <t>Esposos</t>
  </si>
  <si>
    <t>Esposas</t>
  </si>
  <si>
    <t>Primer matrimonio</t>
  </si>
  <si>
    <t>Menos de 15 años</t>
  </si>
  <si>
    <t>De 15 a 19 años</t>
  </si>
  <si>
    <t>De 20 a 24 años</t>
  </si>
  <si>
    <t>De 25 a 29 años</t>
  </si>
  <si>
    <t>De 30 a 34 años</t>
  </si>
  <si>
    <t>De 35 a 39 años</t>
  </si>
  <si>
    <t>De 40 a 44 años</t>
  </si>
  <si>
    <t>De 45 a 49 años</t>
  </si>
  <si>
    <t>De 50 y más años</t>
  </si>
  <si>
    <t>No consta</t>
  </si>
  <si>
    <t xml:space="preserve"> </t>
  </si>
  <si>
    <t>De madre española</t>
  </si>
  <si>
    <t>De madre extranjera</t>
  </si>
  <si>
    <t>Europa (sin España)</t>
  </si>
  <si>
    <t>Africa</t>
  </si>
  <si>
    <t>América</t>
  </si>
  <si>
    <t>Asia</t>
  </si>
  <si>
    <t>Oceanía</t>
  </si>
  <si>
    <t>Resto</t>
  </si>
  <si>
    <t>Datos absolutos</t>
  </si>
  <si>
    <r>
      <t xml:space="preserve">Porcentajes horizontales </t>
    </r>
    <r>
      <rPr>
        <vertAlign val="superscript"/>
        <sz val="10"/>
        <rFont val="Arial"/>
        <family val="2"/>
      </rPr>
      <t>(*)</t>
    </r>
  </si>
  <si>
    <t>De madre casada</t>
  </si>
  <si>
    <t>De madre no casada</t>
  </si>
  <si>
    <t>Total matrimonios</t>
  </si>
  <si>
    <t>Extranjeros/ españolas</t>
  </si>
  <si>
    <t>Españoles/ extranjeras</t>
  </si>
  <si>
    <t>Extranjeros/Extranjeras</t>
  </si>
  <si>
    <t>Menos de 1 año</t>
  </si>
  <si>
    <t>De 1 a 9 años</t>
  </si>
  <si>
    <t>De 10 a 19 años</t>
  </si>
  <si>
    <t>De 20 a 29 años</t>
  </si>
  <si>
    <t>De 30 a 39 años</t>
  </si>
  <si>
    <t>De 40 a 49 años</t>
  </si>
  <si>
    <t>De 50 a 59 años</t>
  </si>
  <si>
    <t>De 60 a 69 años</t>
  </si>
  <si>
    <t>De 70 a 79 años</t>
  </si>
  <si>
    <t>De 80 a 89 años</t>
  </si>
  <si>
    <t>De 90 a 99 años</t>
  </si>
  <si>
    <t xml:space="preserve">Tasa </t>
  </si>
  <si>
    <t>Indice</t>
  </si>
  <si>
    <t>bruta de</t>
  </si>
  <si>
    <t>general de</t>
  </si>
  <si>
    <t>sintético de</t>
  </si>
  <si>
    <t>Todos los nacidos</t>
  </si>
  <si>
    <t>Primer hijo</t>
  </si>
  <si>
    <t>Española</t>
  </si>
  <si>
    <t>Extranjera</t>
  </si>
  <si>
    <t>Tasa de</t>
  </si>
  <si>
    <t>mortalidad</t>
  </si>
  <si>
    <t>Españoles</t>
  </si>
  <si>
    <t>Extranjeros</t>
  </si>
  <si>
    <t>Españolas</t>
  </si>
  <si>
    <t>Extranjeras</t>
  </si>
  <si>
    <t>Matrimonio</t>
  </si>
  <si>
    <t>Solteros</t>
  </si>
  <si>
    <t>Solteras</t>
  </si>
  <si>
    <t>G3 - Nacimientos de madres residentes en la Comunidad de Madrid, por edad de la madre, según año del nacimiento.</t>
  </si>
  <si>
    <t>G2.1 - Nacimientos, defunciones y crecimiento vegetativo de residentes en la Comunidad de Madrid, según años.</t>
  </si>
  <si>
    <t>G4.1 - Proporción de nacidos vivos de madres residentes en la Comunidad de Madrid, según nacionalidad de la madre.</t>
  </si>
  <si>
    <t>Porcentajes horizontales</t>
  </si>
  <si>
    <t>G7 - Proporción de matrimonios que fijan su residencia en la Comunidad de Madrid, según la nacionalidad combinada de los contrayentes.</t>
  </si>
  <si>
    <t>G8 - Proporción de esposos y esposas residentes de matrimonios registrados en la Comunidad de Madrid, según edad al contraer matrimonio.</t>
  </si>
  <si>
    <t>G12 - Tasas específicas de mortalidad de los residentes en la Comunidad de Madrid, según grupos de edad.</t>
  </si>
  <si>
    <t>G16.1 - Edad media al matrimonio de los solteros residentes en la Comunidad de Madrid, según sexo.</t>
  </si>
  <si>
    <t>G16.2 - Edad media al matrimonio de los residentes en la Comunidad de Madrid, según sexo y nacionalidad.</t>
  </si>
  <si>
    <t>G1.1 - Nacimientos y defunciones registrados en la Comunidad de Madrid, según años.</t>
  </si>
  <si>
    <t>G1.2 - Matrimonios registrados en la Comunidad de Madrid, según sexo de los contrayentes y tipo de celebración.</t>
  </si>
  <si>
    <t>Código</t>
  </si>
  <si>
    <t xml:space="preserve">Municipio </t>
  </si>
  <si>
    <t>    </t>
  </si>
  <si>
    <t>0014</t>
  </si>
  <si>
    <t xml:space="preserve">Acebeda (La) </t>
  </si>
  <si>
    <t>0029</t>
  </si>
  <si>
    <t xml:space="preserve">Ajalvir </t>
  </si>
  <si>
    <t>0035</t>
  </si>
  <si>
    <t xml:space="preserve">Alameda del Valle </t>
  </si>
  <si>
    <t>0040</t>
  </si>
  <si>
    <t xml:space="preserve">Álamo (El) </t>
  </si>
  <si>
    <t>0053</t>
  </si>
  <si>
    <t xml:space="preserve">Alcalá de Henares </t>
  </si>
  <si>
    <t>0066</t>
  </si>
  <si>
    <t xml:space="preserve">Alcobendas </t>
  </si>
  <si>
    <t>0072</t>
  </si>
  <si>
    <t xml:space="preserve">Alcorcón </t>
  </si>
  <si>
    <t>0088</t>
  </si>
  <si>
    <t xml:space="preserve">Aldea del Fresno </t>
  </si>
  <si>
    <t>0091</t>
  </si>
  <si>
    <t xml:space="preserve">Algete </t>
  </si>
  <si>
    <t>0105</t>
  </si>
  <si>
    <t xml:space="preserve">Alpedrete </t>
  </si>
  <si>
    <t>0112</t>
  </si>
  <si>
    <t xml:space="preserve">Ambite </t>
  </si>
  <si>
    <t>0127</t>
  </si>
  <si>
    <t xml:space="preserve">Anchuelo </t>
  </si>
  <si>
    <t>0133</t>
  </si>
  <si>
    <t xml:space="preserve">Aranjuez </t>
  </si>
  <si>
    <t>0148</t>
  </si>
  <si>
    <t xml:space="preserve">Arganda del Rey </t>
  </si>
  <si>
    <t>0151</t>
  </si>
  <si>
    <t xml:space="preserve">Arroyomolinos </t>
  </si>
  <si>
    <t>0164</t>
  </si>
  <si>
    <t xml:space="preserve">Atazar (El) </t>
  </si>
  <si>
    <t>0170</t>
  </si>
  <si>
    <t xml:space="preserve">Batres </t>
  </si>
  <si>
    <t>0186</t>
  </si>
  <si>
    <t xml:space="preserve">Becerril de la Sierra </t>
  </si>
  <si>
    <t>0199</t>
  </si>
  <si>
    <t xml:space="preserve">Belmonte de Tajo </t>
  </si>
  <si>
    <t>0210</t>
  </si>
  <si>
    <t xml:space="preserve">Berrueco (El) </t>
  </si>
  <si>
    <t>0203</t>
  </si>
  <si>
    <t xml:space="preserve">Berzosa del Lozoya </t>
  </si>
  <si>
    <t>0225</t>
  </si>
  <si>
    <t xml:space="preserve">Boadilla del Monte </t>
  </si>
  <si>
    <t>0231</t>
  </si>
  <si>
    <t xml:space="preserve">Boalo (El) </t>
  </si>
  <si>
    <t>0246</t>
  </si>
  <si>
    <t xml:space="preserve">Braojos </t>
  </si>
  <si>
    <t>0259</t>
  </si>
  <si>
    <t xml:space="preserve">Brea de Tajo </t>
  </si>
  <si>
    <t>0262</t>
  </si>
  <si>
    <t xml:space="preserve">Brunete </t>
  </si>
  <si>
    <t>0278</t>
  </si>
  <si>
    <t xml:space="preserve">Buitrago del Lozoya </t>
  </si>
  <si>
    <t>0284</t>
  </si>
  <si>
    <t xml:space="preserve">Bustarviejo </t>
  </si>
  <si>
    <t>0297</t>
  </si>
  <si>
    <t xml:space="preserve">Cabanillas de la Sierra </t>
  </si>
  <si>
    <t>0301</t>
  </si>
  <si>
    <t xml:space="preserve">Cabrera (La) </t>
  </si>
  <si>
    <t>0318</t>
  </si>
  <si>
    <t xml:space="preserve">Cadalso de los Vidrios </t>
  </si>
  <si>
    <t>0323</t>
  </si>
  <si>
    <t xml:space="preserve">Camarma de Esteruelas </t>
  </si>
  <si>
    <t>0339</t>
  </si>
  <si>
    <t xml:space="preserve">Campo Real </t>
  </si>
  <si>
    <t>0344</t>
  </si>
  <si>
    <t xml:space="preserve">Canencia </t>
  </si>
  <si>
    <t>0357</t>
  </si>
  <si>
    <t xml:space="preserve">Carabaña </t>
  </si>
  <si>
    <t>0360</t>
  </si>
  <si>
    <t xml:space="preserve">Casarrubuelos </t>
  </si>
  <si>
    <t>0376</t>
  </si>
  <si>
    <t xml:space="preserve">Cenicientos </t>
  </si>
  <si>
    <t>0382</t>
  </si>
  <si>
    <t xml:space="preserve">Cercedilla </t>
  </si>
  <si>
    <t>0395</t>
  </si>
  <si>
    <t xml:space="preserve">Cervera de Buitrago </t>
  </si>
  <si>
    <t>0409</t>
  </si>
  <si>
    <t xml:space="preserve">Ciempozuelos </t>
  </si>
  <si>
    <t>0416</t>
  </si>
  <si>
    <t xml:space="preserve">Cobeña </t>
  </si>
  <si>
    <t>0437</t>
  </si>
  <si>
    <t xml:space="preserve">Colmenar de Oreja </t>
  </si>
  <si>
    <t>0421</t>
  </si>
  <si>
    <t xml:space="preserve">Colmenar del Arroyo </t>
  </si>
  <si>
    <t>0455</t>
  </si>
  <si>
    <t xml:space="preserve">Colmenar Viejo </t>
  </si>
  <si>
    <t>0442</t>
  </si>
  <si>
    <t xml:space="preserve">Colmenarejo </t>
  </si>
  <si>
    <t>0468</t>
  </si>
  <si>
    <t xml:space="preserve">Collado-Mediano </t>
  </si>
  <si>
    <t>0474</t>
  </si>
  <si>
    <t xml:space="preserve">Collado Villalba </t>
  </si>
  <si>
    <t>0480</t>
  </si>
  <si>
    <t xml:space="preserve">Corpa </t>
  </si>
  <si>
    <t>0493</t>
  </si>
  <si>
    <t xml:space="preserve">Coslada </t>
  </si>
  <si>
    <t>0506</t>
  </si>
  <si>
    <t xml:space="preserve">Cubas de la Sagra </t>
  </si>
  <si>
    <t>0513</t>
  </si>
  <si>
    <t xml:space="preserve">Chapinería </t>
  </si>
  <si>
    <t>0528</t>
  </si>
  <si>
    <t xml:space="preserve">Chinchón </t>
  </si>
  <si>
    <t>0534</t>
  </si>
  <si>
    <t xml:space="preserve">Daganzo de Arriba </t>
  </si>
  <si>
    <t>0549</t>
  </si>
  <si>
    <t xml:space="preserve">Escorial (El) </t>
  </si>
  <si>
    <t>0552</t>
  </si>
  <si>
    <t xml:space="preserve">Estremera </t>
  </si>
  <si>
    <t>0565</t>
  </si>
  <si>
    <t xml:space="preserve">Fresnedillas de la Oliva </t>
  </si>
  <si>
    <t>0571</t>
  </si>
  <si>
    <t xml:space="preserve">Fresno de Torote </t>
  </si>
  <si>
    <t>0587</t>
  </si>
  <si>
    <t xml:space="preserve">Fuenlabrada </t>
  </si>
  <si>
    <t>0590</t>
  </si>
  <si>
    <t xml:space="preserve">Fuente el Saz de Jarama </t>
  </si>
  <si>
    <t>0604</t>
  </si>
  <si>
    <t xml:space="preserve">Fuentidueña de Tajo </t>
  </si>
  <si>
    <t>0611</t>
  </si>
  <si>
    <t xml:space="preserve">Galapagar </t>
  </si>
  <si>
    <t>0626</t>
  </si>
  <si>
    <t xml:space="preserve">Garganta de los Montes </t>
  </si>
  <si>
    <t>0632</t>
  </si>
  <si>
    <t>Gargantilla del Lozoya y Pinilla de Buitrago</t>
  </si>
  <si>
    <t>0647</t>
  </si>
  <si>
    <t xml:space="preserve">Gascones </t>
  </si>
  <si>
    <t>0650</t>
  </si>
  <si>
    <t xml:space="preserve">Getafe </t>
  </si>
  <si>
    <t>0663</t>
  </si>
  <si>
    <t xml:space="preserve">Griñón </t>
  </si>
  <si>
    <t>0679</t>
  </si>
  <si>
    <t xml:space="preserve">Guadalix de la Sierra </t>
  </si>
  <si>
    <t>0685</t>
  </si>
  <si>
    <t xml:space="preserve">Guadarrama </t>
  </si>
  <si>
    <t>0698</t>
  </si>
  <si>
    <t xml:space="preserve">Hiruela (La) </t>
  </si>
  <si>
    <t>0702</t>
  </si>
  <si>
    <t xml:space="preserve">Horcajo de la Sierra </t>
  </si>
  <si>
    <t>0719</t>
  </si>
  <si>
    <t xml:space="preserve">Horcajuelo de la Sierra </t>
  </si>
  <si>
    <t>0724</t>
  </si>
  <si>
    <t xml:space="preserve">Hoyo de Manzanares </t>
  </si>
  <si>
    <t>0730</t>
  </si>
  <si>
    <t xml:space="preserve">Humanes de Madrid </t>
  </si>
  <si>
    <t>0745</t>
  </si>
  <si>
    <t xml:space="preserve">Leganés </t>
  </si>
  <si>
    <t>0758</t>
  </si>
  <si>
    <t xml:space="preserve">Loeches </t>
  </si>
  <si>
    <t>0761</t>
  </si>
  <si>
    <t xml:space="preserve">Lozoya </t>
  </si>
  <si>
    <t xml:space="preserve">Lozoyuela-Navas-Sieteiglesias </t>
  </si>
  <si>
    <t>0783</t>
  </si>
  <si>
    <t xml:space="preserve">Madarcos </t>
  </si>
  <si>
    <t>0796</t>
  </si>
  <si>
    <t xml:space="preserve">Madrid </t>
  </si>
  <si>
    <t xml:space="preserve">    Centro </t>
  </si>
  <si>
    <t xml:space="preserve">    Arganzuela </t>
  </si>
  <si>
    <t xml:space="preserve">    Retiro </t>
  </si>
  <si>
    <t xml:space="preserve">    Salamanca </t>
  </si>
  <si>
    <t xml:space="preserve">    Chamartín </t>
  </si>
  <si>
    <t xml:space="preserve">    Tetuán </t>
  </si>
  <si>
    <t xml:space="preserve">    Chamberí </t>
  </si>
  <si>
    <t xml:space="preserve">    Fuencarral-El Pardo </t>
  </si>
  <si>
    <t xml:space="preserve">    Moncloa-Aravaca </t>
  </si>
  <si>
    <t xml:space="preserve">    Latina </t>
  </si>
  <si>
    <t xml:space="preserve">    Carabanchel </t>
  </si>
  <si>
    <t xml:space="preserve">    Usera </t>
  </si>
  <si>
    <t xml:space="preserve">    Puente de Vallecas </t>
  </si>
  <si>
    <t xml:space="preserve">    Moratalaz </t>
  </si>
  <si>
    <t xml:space="preserve">    Ciudad Lineal </t>
  </si>
  <si>
    <t xml:space="preserve">    Hortaleza </t>
  </si>
  <si>
    <t xml:space="preserve">    Villaverde </t>
  </si>
  <si>
    <t xml:space="preserve">    Villa de Vallecas </t>
  </si>
  <si>
    <t xml:space="preserve">    Vicálvaro </t>
  </si>
  <si>
    <t xml:space="preserve">    San Blas </t>
  </si>
  <si>
    <t xml:space="preserve">    Barajas </t>
  </si>
  <si>
    <t>0800</t>
  </si>
  <si>
    <t xml:space="preserve">Majadahonda </t>
  </si>
  <si>
    <t>0822</t>
  </si>
  <si>
    <t xml:space="preserve">Manzanares el Real </t>
  </si>
  <si>
    <t>0838</t>
  </si>
  <si>
    <t xml:space="preserve">Meco </t>
  </si>
  <si>
    <t>0843</t>
  </si>
  <si>
    <t xml:space="preserve">Mejorada del Campo </t>
  </si>
  <si>
    <t>0856</t>
  </si>
  <si>
    <t xml:space="preserve">Miraflores de la Sierra </t>
  </si>
  <si>
    <t>0869</t>
  </si>
  <si>
    <t xml:space="preserve">Molar (El) </t>
  </si>
  <si>
    <t>0875</t>
  </si>
  <si>
    <t xml:space="preserve">Molinos (Los) </t>
  </si>
  <si>
    <t>0881</t>
  </si>
  <si>
    <t xml:space="preserve">Montejo de la Sierra </t>
  </si>
  <si>
    <t>0894</t>
  </si>
  <si>
    <t xml:space="preserve">Moraleja de Enmedio </t>
  </si>
  <si>
    <t>0908</t>
  </si>
  <si>
    <t xml:space="preserve">Moralzarzal </t>
  </si>
  <si>
    <t>0915</t>
  </si>
  <si>
    <t xml:space="preserve">Morata de Tajuña </t>
  </si>
  <si>
    <t>0920</t>
  </si>
  <si>
    <t xml:space="preserve">Móstoles </t>
  </si>
  <si>
    <t>0936</t>
  </si>
  <si>
    <t xml:space="preserve">Navacerrada </t>
  </si>
  <si>
    <t>0941</t>
  </si>
  <si>
    <t xml:space="preserve">Navalafuente </t>
  </si>
  <si>
    <t>0954</t>
  </si>
  <si>
    <t xml:space="preserve">Navalagamella </t>
  </si>
  <si>
    <t>0967</t>
  </si>
  <si>
    <t xml:space="preserve">Navalcarnero </t>
  </si>
  <si>
    <t>0973</t>
  </si>
  <si>
    <t xml:space="preserve">Navarredonda y San Mamés </t>
  </si>
  <si>
    <t>0992</t>
  </si>
  <si>
    <t xml:space="preserve">Navas del Rey </t>
  </si>
  <si>
    <t xml:space="preserve">Nuevo Baztán </t>
  </si>
  <si>
    <t xml:space="preserve">Olmeda de las Fuentes </t>
  </si>
  <si>
    <t xml:space="preserve">Orusco de Tajuña </t>
  </si>
  <si>
    <t xml:space="preserve">Paracuellos de Jarama </t>
  </si>
  <si>
    <t xml:space="preserve">Parla </t>
  </si>
  <si>
    <t xml:space="preserve">Patones </t>
  </si>
  <si>
    <t xml:space="preserve">Pedrezuela </t>
  </si>
  <si>
    <t xml:space="preserve">Pelayos de la Presa </t>
  </si>
  <si>
    <t xml:space="preserve">Perales de Tajuña </t>
  </si>
  <si>
    <t xml:space="preserve">Pezuela de las Torres </t>
  </si>
  <si>
    <t xml:space="preserve">Pinilla del Valle </t>
  </si>
  <si>
    <t xml:space="preserve">Pinto </t>
  </si>
  <si>
    <t xml:space="preserve">Piñuecar-Gandullas </t>
  </si>
  <si>
    <t xml:space="preserve">Pozuelo de Alarcón </t>
  </si>
  <si>
    <t xml:space="preserve">Pozuelo del Rey </t>
  </si>
  <si>
    <t xml:space="preserve">Prádena del Rincón </t>
  </si>
  <si>
    <t xml:space="preserve">Puebla de la Sierra </t>
  </si>
  <si>
    <t xml:space="preserve">Puentes Viejas </t>
  </si>
  <si>
    <t xml:space="preserve">Quijorna </t>
  </si>
  <si>
    <t xml:space="preserve">Rascafría </t>
  </si>
  <si>
    <t xml:space="preserve">Redueña </t>
  </si>
  <si>
    <t xml:space="preserve">Ribatejada </t>
  </si>
  <si>
    <t xml:space="preserve">Rivas-Vaciamadrid </t>
  </si>
  <si>
    <t xml:space="preserve">Robledillo de la Jara </t>
  </si>
  <si>
    <t xml:space="preserve">Robledo de Chavela </t>
  </si>
  <si>
    <t xml:space="preserve">Robregordo </t>
  </si>
  <si>
    <t xml:space="preserve">Rozas de Madrid (Las) </t>
  </si>
  <si>
    <t xml:space="preserve">Rozas de Puerto Real </t>
  </si>
  <si>
    <t xml:space="preserve">San Agustín del Guadalix </t>
  </si>
  <si>
    <t xml:space="preserve">San Fernando de Henares </t>
  </si>
  <si>
    <t xml:space="preserve">San Lorenzo de El Escorial </t>
  </si>
  <si>
    <t xml:space="preserve">San Martín de la Vega </t>
  </si>
  <si>
    <t xml:space="preserve">San Martín de Valdeiglesias </t>
  </si>
  <si>
    <t xml:space="preserve">San Sebastián de los Reyes </t>
  </si>
  <si>
    <t xml:space="preserve">Santa María de la Alameda </t>
  </si>
  <si>
    <t xml:space="preserve">Santorcaz </t>
  </si>
  <si>
    <t xml:space="preserve">Santos de la Humosa (Los) </t>
  </si>
  <si>
    <t xml:space="preserve">Serna del Monte (La) </t>
  </si>
  <si>
    <t xml:space="preserve">Serranillos del Valle </t>
  </si>
  <si>
    <t xml:space="preserve">Sevilla la Nueva </t>
  </si>
  <si>
    <t xml:space="preserve">Somosierra </t>
  </si>
  <si>
    <t xml:space="preserve">Soto del Real </t>
  </si>
  <si>
    <t xml:space="preserve">Talamanca de Jarama </t>
  </si>
  <si>
    <t xml:space="preserve">Tielmes </t>
  </si>
  <si>
    <t xml:space="preserve">Titulcia </t>
  </si>
  <si>
    <t xml:space="preserve">Torrejón de Ardoz </t>
  </si>
  <si>
    <t xml:space="preserve">Torrejón de la Calzada </t>
  </si>
  <si>
    <t xml:space="preserve">Torrejón de Velasco </t>
  </si>
  <si>
    <t xml:space="preserve">Torrelaguna </t>
  </si>
  <si>
    <t xml:space="preserve">Torrelodones </t>
  </si>
  <si>
    <t xml:space="preserve">Torremocha de Jarama </t>
  </si>
  <si>
    <t xml:space="preserve">Torres de la Alameda </t>
  </si>
  <si>
    <t xml:space="preserve">Valdaracete </t>
  </si>
  <si>
    <t xml:space="preserve">Valdeavero </t>
  </si>
  <si>
    <t xml:space="preserve">Valdelaguna </t>
  </si>
  <si>
    <t xml:space="preserve">Valdemanco </t>
  </si>
  <si>
    <t xml:space="preserve">Valdemaqueda </t>
  </si>
  <si>
    <t xml:space="preserve">Valdemorillo </t>
  </si>
  <si>
    <t xml:space="preserve">Valdemoro </t>
  </si>
  <si>
    <t xml:space="preserve">Valdeolmos-Alalpardo </t>
  </si>
  <si>
    <t xml:space="preserve">Valdepiélagos </t>
  </si>
  <si>
    <t xml:space="preserve">Valdetorres de Jarama </t>
  </si>
  <si>
    <t xml:space="preserve">Valdilecha </t>
  </si>
  <si>
    <t xml:space="preserve">Valverde de Alcalá </t>
  </si>
  <si>
    <t xml:space="preserve">Velilla de San Antonio </t>
  </si>
  <si>
    <t xml:space="preserve">Vellón (El) </t>
  </si>
  <si>
    <t xml:space="preserve">Venturada </t>
  </si>
  <si>
    <t xml:space="preserve">Villa del Prado </t>
  </si>
  <si>
    <t xml:space="preserve">Villaconejos </t>
  </si>
  <si>
    <t xml:space="preserve">Villalbilla </t>
  </si>
  <si>
    <t xml:space="preserve">Villamanrique de Tajo </t>
  </si>
  <si>
    <t xml:space="preserve">Villamanta </t>
  </si>
  <si>
    <t xml:space="preserve">Villamantilla </t>
  </si>
  <si>
    <t xml:space="preserve">Villanueva de la Cañada </t>
  </si>
  <si>
    <t xml:space="preserve">Villanueva de Perales </t>
  </si>
  <si>
    <t xml:space="preserve">Villanueva del Pardillo </t>
  </si>
  <si>
    <t xml:space="preserve">Villar del Olmo </t>
  </si>
  <si>
    <t xml:space="preserve">Villarejo de Salvanés </t>
  </si>
  <si>
    <t xml:space="preserve">Villaviciosa de Odón </t>
  </si>
  <si>
    <t xml:space="preserve">Villavieja del Lozoya </t>
  </si>
  <si>
    <t xml:space="preserve">Zarzalejo </t>
  </si>
  <si>
    <t>Comunidad de Madrid</t>
  </si>
  <si>
    <t>01</t>
  </si>
  <si>
    <t>Madrid</t>
  </si>
  <si>
    <t>02</t>
  </si>
  <si>
    <t>Norte Metropolitano</t>
  </si>
  <si>
    <t>03</t>
  </si>
  <si>
    <t>Este Metropolitano</t>
  </si>
  <si>
    <t>04</t>
  </si>
  <si>
    <t>Sur Metropolitano</t>
  </si>
  <si>
    <t>05</t>
  </si>
  <si>
    <t>Oeste Metropolitano</t>
  </si>
  <si>
    <t>06</t>
  </si>
  <si>
    <t>Sierra Norte</t>
  </si>
  <si>
    <t>07</t>
  </si>
  <si>
    <t>Nordeste Comunidad</t>
  </si>
  <si>
    <t>08</t>
  </si>
  <si>
    <t>Sudeste Comunidad</t>
  </si>
  <si>
    <t>09</t>
  </si>
  <si>
    <t>Sudoeste Comunidad</t>
  </si>
  <si>
    <t>Sierra Sur</t>
  </si>
  <si>
    <t>Sierra Central</t>
  </si>
  <si>
    <t>Zonas Estadísticas</t>
  </si>
  <si>
    <t>G14.2 - Edad media al nacimiento del primer hijo, de las madres residentes en la Comunidad de Madrid, según su nacionalidad.</t>
  </si>
  <si>
    <t>G14.3 - Edad media al nacimiento de los hijos de las madres residentes en la Comunidad de Madrid, según orden del nacimiento.</t>
  </si>
  <si>
    <t>G15.1 - Edad media a la defunción de los residentes en la Comunidad de Madrid, según sexo.</t>
  </si>
  <si>
    <t>G15.2 - Esperanza de vida al nacimiento de los residentes en la Comunidad de Madrid, según sexo.</t>
  </si>
  <si>
    <t>(*) Las tasas específicas indican la proporción de fallecidos de un grupo de edad, durante un año concreto, respecto a la población empadronada en ese mismo grupo de edad a mitad de año. Están expresadas en tantos por uno.</t>
  </si>
  <si>
    <t>(*) Las tasas específicas indican la proporción de nacidos de madres de un grupo de edad, durante un año concreto, respecto a las mujeres empadronada en ese mismo grupo de edad a mitad de año. Están expresadas en tantos por uno.</t>
  </si>
  <si>
    <t>T5. Nacidos vivos de madres residentes en la Comunidad de Madrid según estado civil de la madre y orden del matrimonio o de la unión estable de la madre</t>
  </si>
  <si>
    <t>G5 - Proporción de nacidos vivos de madres residentes en la Comunidad de Madrid, según estado civil de la madre.</t>
  </si>
  <si>
    <t>De 100 y más años</t>
  </si>
  <si>
    <t>G14.1 - Índice sintético de fecundidad, de las madres residentes en la Comunidad de Madrid.</t>
  </si>
  <si>
    <t xml:space="preserve">  </t>
  </si>
  <si>
    <t>T3. Nacimientos de madres residentes en la Comunidad de Madrid por sexo según grupos de edad</t>
  </si>
  <si>
    <t xml:space="preserve">Por ejemplo que la tasa de mortalidad de los hombres entre 70 y 79 años para el año 2010 fuese del 0,028310 significa que por cada residente de ese sexo en la Comunidad de Madrid a mitad del año 2010, murieron durante 2010  0,02831 personas, o lo que es lo mismo el 2,831 por ciento, el 28,31 por mil, el 283 por diez mil, etc. </t>
  </si>
  <si>
    <t xml:space="preserve">T9. Defunciones de residentes en la Comunidad de Madrid por sexo según grupos de edad                                                                                                                                          </t>
  </si>
  <si>
    <t>Todas las causas</t>
  </si>
  <si>
    <t>I - Enf. Infecciosas y parasitarias</t>
  </si>
  <si>
    <t>II - Tumores</t>
  </si>
  <si>
    <t>III - Enf. de la sangre y trastornos de la inmunidad</t>
  </si>
  <si>
    <t>IV- Enf. Endocrinas, de la nutrición y metabólicas</t>
  </si>
  <si>
    <t>V - Trastornos mentales y del comportamiento</t>
  </si>
  <si>
    <t>VI, VII, VIII - Enf. Sistema nervioso y órganos de los sentidos</t>
  </si>
  <si>
    <t>IX - Enf. Sistema circulatorio</t>
  </si>
  <si>
    <t>X - Enf. sistema respiratorio</t>
  </si>
  <si>
    <t>XI - Enf. Sistema digestivo</t>
  </si>
  <si>
    <t>XII - Enf. Piel y tejido subcutáneo</t>
  </si>
  <si>
    <t>XIII - Enf. Sistema osteomuscular y tejido conjuntivo</t>
  </si>
  <si>
    <t>XIV - Enf. Sistema genitourinario</t>
  </si>
  <si>
    <t>XV - Embarazo, parto y puerperio</t>
  </si>
  <si>
    <t>XVI - Afecciones periodo perinatal</t>
  </si>
  <si>
    <t>XVII - Malfomaciones congénitas</t>
  </si>
  <si>
    <t>XVIII - Estados morbosos mal definidos</t>
  </si>
  <si>
    <t>XX - Causas externas</t>
  </si>
  <si>
    <t>T10. Defunciones de residentes en la Comunidad de Madrid por sexo según grupos de causa</t>
  </si>
  <si>
    <t>Defunciones de residentes en la Comunidad de Madrid por sexo según grupo de causa</t>
  </si>
  <si>
    <t>Matrimonios que fijan su residencia en la C.M.</t>
  </si>
  <si>
    <t>Matrimonios  y contrayentes residentes</t>
  </si>
  <si>
    <t>Contrayentes de distinto sexo</t>
  </si>
  <si>
    <t>Contrayentes del mismo sexo</t>
  </si>
  <si>
    <t>De 50 a 54 años</t>
  </si>
  <si>
    <t>De 55 a 59 años</t>
  </si>
  <si>
    <t>De 60 a 64 años</t>
  </si>
  <si>
    <t>De 65 y más años</t>
  </si>
  <si>
    <t>G2.2 - Esposos y esposas que han contraido su primer matrimonio, entre personas de distinto sexo, que residian en la Comunidad de Madrid, según años.</t>
  </si>
  <si>
    <r>
      <t xml:space="preserve">T11. Tasas específicas de fecundidad según grupos de edad </t>
    </r>
    <r>
      <rPr>
        <b/>
        <vertAlign val="superscript"/>
        <sz val="12"/>
        <rFont val="Arial"/>
        <family val="2"/>
      </rPr>
      <t>(*)</t>
    </r>
  </si>
  <si>
    <r>
      <t xml:space="preserve">T12. Tasas específicas de mortalidad por sexo según grupos de edad </t>
    </r>
    <r>
      <rPr>
        <b/>
        <vertAlign val="superscript"/>
        <sz val="12"/>
        <rFont val="Arial"/>
        <family val="2"/>
      </rPr>
      <t>(*)</t>
    </r>
  </si>
  <si>
    <t>(1) Nacimientos de madres residentes menos defunciones de residentes</t>
  </si>
  <si>
    <r>
      <t xml:space="preserve">Tres Cantos </t>
    </r>
    <r>
      <rPr>
        <vertAlign val="superscript"/>
        <sz val="10"/>
        <rFont val="Arial"/>
        <family val="2"/>
      </rPr>
      <t xml:space="preserve">(2) </t>
    </r>
  </si>
  <si>
    <t>(2) Hasta marzo del año 1991 incluido en el municipio de Colmenar Viejo</t>
  </si>
  <si>
    <r>
      <t xml:space="preserve">T13. Crecimiento vegetativo por municipios y ámbitos geográficos de residencia </t>
    </r>
    <r>
      <rPr>
        <b/>
        <vertAlign val="superscript"/>
        <sz val="12"/>
        <rFont val="Arial"/>
        <family val="2"/>
      </rPr>
      <t>(1)</t>
    </r>
  </si>
  <si>
    <r>
      <t xml:space="preserve">natalidad </t>
    </r>
    <r>
      <rPr>
        <vertAlign val="superscript"/>
        <sz val="10"/>
        <rFont val="Arial"/>
        <family val="2"/>
      </rPr>
      <t>(1)</t>
    </r>
  </si>
  <si>
    <r>
      <t xml:space="preserve">fecundidad </t>
    </r>
    <r>
      <rPr>
        <vertAlign val="superscript"/>
        <sz val="10"/>
        <rFont val="Arial"/>
        <family val="2"/>
      </rPr>
      <t>(2)</t>
    </r>
  </si>
  <si>
    <r>
      <t xml:space="preserve">fecundidad </t>
    </r>
    <r>
      <rPr>
        <vertAlign val="superscript"/>
        <sz val="10"/>
        <rFont val="Arial"/>
        <family val="2"/>
      </rPr>
      <t>(3)</t>
    </r>
  </si>
  <si>
    <r>
      <t xml:space="preserve">mortalidad </t>
    </r>
    <r>
      <rPr>
        <vertAlign val="superscript"/>
        <sz val="10"/>
        <rFont val="Arial"/>
        <family val="2"/>
      </rPr>
      <t>(1)</t>
    </r>
  </si>
  <si>
    <r>
      <t>(1)</t>
    </r>
    <r>
      <rPr>
        <sz val="8"/>
        <rFont val="Arial"/>
        <family val="2"/>
      </rPr>
      <t xml:space="preserve"> Tasa bruta de mortalidad: Defunciones por cada 1.000 habitantes.</t>
    </r>
  </si>
  <si>
    <t>Entre hombres</t>
  </si>
  <si>
    <t>Entre mujeres</t>
  </si>
  <si>
    <t>G11 - Tasas específicas de fecundidad de las mujeres residentes en la Comunidad de Madrid, según grupos de edad.</t>
  </si>
  <si>
    <t>T7. Matrimonios entre personas de distinto sexo que fijan su residencia en la Comunidad de Madrid según la nacionalidad combinada de los contrayentes</t>
  </si>
  <si>
    <t>Matrimonios entre personas de distinto sexo que fijan su residencia en la Comunidad de Madrid según la nacionalidad combinada de los contrayentes</t>
  </si>
  <si>
    <t>Esposos y esposas residentes antes del matrimonio en la Comunidad de Madrid según la edad al contraer matrimonio</t>
  </si>
  <si>
    <t>(5)</t>
  </si>
  <si>
    <t>T8. Esposos y esposas de matrimonios entre personas de distinto sexo, residentes antes del matrimonio en la Comunidad de Madrid según grupos de edad al contraer matrimonio</t>
  </si>
  <si>
    <r>
      <t xml:space="preserve">Edad media al matrimonio </t>
    </r>
    <r>
      <rPr>
        <vertAlign val="superscript"/>
        <sz val="10"/>
        <rFont val="Arial"/>
        <family val="2"/>
      </rPr>
      <t>(2)</t>
    </r>
  </si>
  <si>
    <r>
      <t xml:space="preserve">Tasa bruta de nupcialidad </t>
    </r>
    <r>
      <rPr>
        <vertAlign val="superscript"/>
        <sz val="10"/>
        <rFont val="Arial"/>
        <family val="2"/>
      </rPr>
      <t>(1)</t>
    </r>
  </si>
  <si>
    <r>
      <t>(1)</t>
    </r>
    <r>
      <rPr>
        <sz val="8"/>
        <rFont val="Arial"/>
        <family val="2"/>
      </rPr>
      <t xml:space="preserve"> Tasa bruta de nupcialidad: la tasa de matrimonios es el número de matrimonios entre personas de distinto sexo celebrados por cada 1.000 habitantes; la de hombres y la de mujeres, es el número de esposos (y respectivamente esposas) por cada 1.000 hombres (mujeres).</t>
    </r>
  </si>
  <si>
    <r>
      <t>(2)</t>
    </r>
    <r>
      <rPr>
        <sz val="8"/>
        <rFont val="Arial"/>
        <family val="2"/>
      </rPr>
      <t xml:space="preserve"> Las edades medias al matrimonio se refieren a los contrayentes que residían antes del matrimonio en la Comunidad de Madrid. Desde 2011 el cálculo de la edad media al matrimonio se ha realizado mediante el cálculo ficticio de matrimonios a mitad de cada año cumplido.</t>
    </r>
  </si>
  <si>
    <r>
      <t xml:space="preserve">Tasa bruta de mortalidad ajustada </t>
    </r>
    <r>
      <rPr>
        <vertAlign val="superscript"/>
        <sz val="10"/>
        <rFont val="Arial"/>
        <family val="2"/>
      </rPr>
      <t>(2)</t>
    </r>
  </si>
  <si>
    <r>
      <t xml:space="preserve">infantil </t>
    </r>
    <r>
      <rPr>
        <vertAlign val="superscript"/>
        <sz val="10"/>
        <rFont val="Arial"/>
        <family val="2"/>
      </rPr>
      <t>(3)</t>
    </r>
  </si>
  <si>
    <r>
      <t>(3)</t>
    </r>
    <r>
      <rPr>
        <sz val="8"/>
        <rFont val="Arial"/>
        <family val="2"/>
      </rPr>
      <t xml:space="preserve"> Tasa de mortalidad infantil: Defunciones de menores de un año por cada 1.000 nacidos vivos durante el año.</t>
    </r>
  </si>
  <si>
    <r>
      <t>Edad media a la defunción</t>
    </r>
    <r>
      <rPr>
        <vertAlign val="superscript"/>
        <sz val="10"/>
        <rFont val="Arial"/>
        <family val="2"/>
      </rPr>
      <t xml:space="preserve"> (4)</t>
    </r>
  </si>
  <si>
    <r>
      <t>(4)</t>
    </r>
    <r>
      <rPr>
        <sz val="8"/>
        <rFont val="Arial"/>
        <family val="2"/>
      </rPr>
      <t xml:space="preserve"> Desde 2011 el cálculo de la edad media a la defunción se ha realizado mediante el cálculo ficticio de defunción a mitad de cada año cumplido.</t>
    </r>
  </si>
  <si>
    <r>
      <t>Esperanza de vida al nacimiento</t>
    </r>
    <r>
      <rPr>
        <vertAlign val="superscript"/>
        <sz val="10"/>
        <rFont val="Arial"/>
        <family val="2"/>
      </rPr>
      <t xml:space="preserve"> (5)</t>
    </r>
  </si>
  <si>
    <r>
      <t>(5)</t>
    </r>
    <r>
      <rPr>
        <sz val="8"/>
        <rFont val="Arial"/>
        <family val="2"/>
      </rPr>
      <t xml:space="preserve"> Esperanza de vida al nacimiento: Es el número medio de años que se espera que vaya a vivir una persona desde su nacimiento, de acuerdo con una tabla de mortalidad. Lo que se presenta es la utilización de un indicador longitudinal como indicador de momento ya que la tabla de mortalidad está construida no en referencia a los efectivos y defunciones por generaciones sino con las defunciones de un periodo.</t>
    </r>
  </si>
  <si>
    <r>
      <t>(6)</t>
    </r>
    <r>
      <rPr>
        <sz val="8"/>
        <rFont val="Arial"/>
        <family val="2"/>
      </rPr>
      <t xml:space="preserve"> A partir del año 1986 se ha utilizado una nueva metodología para el cálculo de la esperanza de vida.</t>
    </r>
  </si>
  <si>
    <t>T6. Matrimonios entre personas de diferente sexo que fijan su residencia en la Comunidad de Madrid por sexo según grupos de edad de los contrayentes</t>
  </si>
  <si>
    <t xml:space="preserve">    No consta distrito</t>
  </si>
  <si>
    <t>G6 - Proporción de matrimonios entre personas de diferente sexo, que fijan su residencia en la Comunidad de Madrid, según sexo y edad de los contrayentes.</t>
  </si>
  <si>
    <r>
      <t>(1)</t>
    </r>
    <r>
      <rPr>
        <sz val="8"/>
        <rFont val="Arial"/>
        <family val="2"/>
      </rPr>
      <t xml:space="preserve"> Tasa bruta de natalidad: Nacidos vivos durante un año por cada 1.000 habitantes a mitad de ese año.</t>
    </r>
  </si>
  <si>
    <r>
      <t>(2)</t>
    </r>
    <r>
      <rPr>
        <sz val="8"/>
        <rFont val="Arial"/>
        <family val="2"/>
      </rPr>
      <t xml:space="preserve"> Tasa general de fecundidad: Nacidos vivos durante un año por cada 1.000 mujeres en edad de procrear (15-49 años) a mitad de ese año.</t>
    </r>
  </si>
  <si>
    <r>
      <t>(3)</t>
    </r>
    <r>
      <rPr>
        <sz val="8"/>
        <rFont val="Arial"/>
        <family val="2"/>
      </rPr>
      <t xml:space="preserve"> Índice sintético de fecundidad: Número medio de hijos por mujer; obtenido a partir de las tasas específicas de fecundidad. Es una estimación del número medio de hijos que tendría una mujer durante su vida fértil si a cada edad tuviera el mismo comportamiento que actualmente presentan las mujeres que ahora tienen esa edad. El cálculo está realizado a partir de las tasas específicas de fecundidad de cada edad año a año de la madre, redondeado al cuarto decimal.</t>
    </r>
  </si>
  <si>
    <t>(1) En las columnas de continente y subcontinente se han calculado respecto al total de madre extranjera.</t>
  </si>
  <si>
    <r>
      <t xml:space="preserve">Porcentajes horizontales </t>
    </r>
    <r>
      <rPr>
        <vertAlign val="superscript"/>
        <sz val="10"/>
        <rFont val="Arial"/>
        <family val="2"/>
      </rPr>
      <t>(1)</t>
    </r>
  </si>
  <si>
    <t>Defunciones de residentes en la Comunidad de Madrid por sexo según grupos de edad</t>
  </si>
  <si>
    <t>Españoles/ españolas</t>
  </si>
  <si>
    <t>Matrimonios entre personas de distinto sexo que fijan su residencia en la Comunidad de Madrid por sexo según grupos de edad de los contrayentes</t>
  </si>
  <si>
    <r>
      <t>Unión Europea</t>
    </r>
    <r>
      <rPr>
        <vertAlign val="superscript"/>
        <sz val="10"/>
        <color rgb="FF333333"/>
        <rFont val="Arial"/>
        <family val="2"/>
      </rPr>
      <t xml:space="preserve"> (2)</t>
    </r>
  </si>
  <si>
    <t>(2) Desde el 1 de febrero de 2020, Reino Unido no pertenece a la Unión Europea.</t>
  </si>
  <si>
    <t>Fuente: Dirección General de Economía. Comunidad de Madrid</t>
  </si>
  <si>
    <r>
      <t>(4)</t>
    </r>
    <r>
      <rPr>
        <sz val="8"/>
        <rFont val="Arial"/>
        <family val="2"/>
      </rPr>
      <t xml:space="preserve"> La edad media utilizada es la media aritmética de las edades cumplidas a mitad de año, del conjunto de mujeres residentes que han tenido hijos.
    A partir de 2011, la edad media se ha calculado en el supuesto de partos a mitad de cada edad cumplida de la madre.</t>
    </r>
  </si>
  <si>
    <r>
      <t xml:space="preserve">Edad media madre </t>
    </r>
    <r>
      <rPr>
        <vertAlign val="superscript"/>
        <sz val="10"/>
        <rFont val="Arial"/>
        <family val="2"/>
      </rPr>
      <t>(4)</t>
    </r>
  </si>
  <si>
    <t xml:space="preserve">T16. Indicadores demográficos de residentes. Matrimonios </t>
  </si>
  <si>
    <t xml:space="preserve">T15. Indicadores demográficos de residentes. Defunciones </t>
  </si>
  <si>
    <t xml:space="preserve">T14. Indicadores demográficos de residentes. Nacimientos </t>
  </si>
  <si>
    <t xml:space="preserve">T4. Nacidos vivos de madres residentes en la Comunidad de Madrid según nacionalidad de la madre </t>
  </si>
  <si>
    <t xml:space="preserve">T2. Evolución demográfica de residentes en la Comunidad de Madrid </t>
  </si>
  <si>
    <t>Niños</t>
  </si>
  <si>
    <t>Niñas</t>
  </si>
  <si>
    <t>G9 - Proporción de defunciones de residentes en la Comunidad de Madrid, según grupos de edad, para cada sexo. Año 2022</t>
  </si>
  <si>
    <t xml:space="preserve">Estadística del Movimiento Natural de la Población de la Comunidad de Madrid                     Principales resultados 1975-2022 </t>
  </si>
  <si>
    <t>Estadística del Movimiento Natural de la Población de la Comunidad de Madrid                     Principales resultados 1975-2022</t>
  </si>
  <si>
    <t xml:space="preserve">G4.2 - Proporción de nacidos vivos de madres extranjeras residentes en la Comunidad de Madrid, según continente de nacionalidad de la madre. </t>
  </si>
  <si>
    <t>(*) Las columnas parciales se han calculado respecto a sus respectivos totales.</t>
  </si>
  <si>
    <r>
      <t>(2)</t>
    </r>
    <r>
      <rPr>
        <sz val="8"/>
        <rFont val="Arial"/>
        <family val="2"/>
      </rPr>
      <t xml:space="preserve"> Tasas ajustadas a la población estandar 2022, esto es, tasa bruta de mortalidad eliminado el efecto estructura de edad, tomando como referencia la población a mitad de año de 2022.</t>
    </r>
  </si>
  <si>
    <t>(6)</t>
  </si>
  <si>
    <t>G10 - Proporción de defunciones de residentes en la Comunidad de Madrid, según grupos de causas, para cada sexo, en 2022.</t>
  </si>
  <si>
    <t xml:space="preserve">Por ejemplo, si la tasa de fecundidad de las mujeres entre 30 y 34 años para el año 2010 fuese del 0,092556 significa que por cada mujer residente en la Comunidad de Madrid a mitad del año 2010, hubo 0,092556 nacimientos durante 2010 de ese grupo de mujeres, o lo que es lo mismo 9,2556 por cada cien, 92,556 por cada mil, 925,56 por cada diez mil,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</si>
</sst>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00"/>
    <numFmt numFmtId="166" formatCode="0.0000"/>
    <numFmt numFmtId="167" formatCode="#,##0.000000"/>
    <numFmt numFmtId="168" formatCode="0.0"/>
  </numFmts>
  <fonts count="54" x14ac:knownFonts="1">
    <font>
      <sz val="11"/>
      <color theme="1"/>
      <name val="Calibri"/>
      <family val="2"/>
      <scheme val="minor"/>
    </font>
    <font>
      <b/>
      <u/>
      <sz val="10"/>
      <color indexed="16"/>
      <name val="Arial"/>
      <family val="2"/>
    </font>
    <font>
      <b/>
      <sz val="18"/>
      <color indexed="21"/>
      <name val="Arial"/>
      <family val="2"/>
    </font>
    <font>
      <b/>
      <sz val="18"/>
      <name val="Arial"/>
      <family val="2"/>
    </font>
    <font>
      <sz val="10"/>
      <name val="Arial"/>
      <family val="2"/>
    </font>
    <font>
      <u/>
      <sz val="10"/>
      <color indexed="12"/>
      <name val="Arial"/>
      <family val="2"/>
    </font>
    <font>
      <b/>
      <sz val="10"/>
      <name val="Arial"/>
      <family val="2"/>
    </font>
    <font>
      <b/>
      <sz val="12"/>
      <name val="Arial"/>
      <family val="2"/>
    </font>
    <font>
      <sz val="7"/>
      <name val="Arial"/>
      <family val="2"/>
    </font>
    <font>
      <i/>
      <sz val="8"/>
      <name val="Arial"/>
      <family val="2"/>
    </font>
    <font>
      <b/>
      <sz val="12"/>
      <color indexed="63"/>
      <name val="Arial"/>
      <family val="2"/>
    </font>
    <font>
      <sz val="10"/>
      <name val="Arial"/>
      <family val="2"/>
    </font>
    <font>
      <vertAlign val="superscript"/>
      <sz val="10"/>
      <name val="Arial"/>
      <family val="2"/>
    </font>
    <font>
      <sz val="16"/>
      <name val="Arial"/>
      <family val="2"/>
    </font>
    <font>
      <sz val="14"/>
      <name val="Arial"/>
      <family val="2"/>
    </font>
    <font>
      <sz val="9"/>
      <name val="Arial"/>
      <family val="2"/>
    </font>
    <font>
      <sz val="10"/>
      <name val="Arial"/>
      <family val="2"/>
    </font>
    <font>
      <sz val="10"/>
      <name val="Verdana"/>
      <family val="2"/>
    </font>
    <font>
      <sz val="8"/>
      <name val="Arial"/>
      <family val="2"/>
    </font>
    <font>
      <b/>
      <sz val="14"/>
      <name val="Arial"/>
      <family val="2"/>
    </font>
    <font>
      <sz val="10"/>
      <color indexed="8"/>
      <name val="Arial"/>
      <family val="2"/>
    </font>
    <font>
      <vertAlign val="superscript"/>
      <sz val="8"/>
      <name val="Arial"/>
      <family val="2"/>
    </font>
    <font>
      <b/>
      <vertAlign val="superscript"/>
      <sz val="12"/>
      <name val="Arial"/>
      <family val="2"/>
    </font>
    <font>
      <b/>
      <u/>
      <sz val="10"/>
      <name val="Arial"/>
      <family val="2"/>
    </font>
    <font>
      <sz val="10"/>
      <name val="Arial"/>
      <family val="2"/>
    </font>
    <font>
      <sz val="11"/>
      <color theme="1"/>
      <name val="Calibri"/>
      <family val="2"/>
      <scheme val="minor"/>
    </font>
    <font>
      <sz val="36"/>
      <color rgb="FF00B050"/>
      <name val="Calibri"/>
      <family val="2"/>
    </font>
    <font>
      <b/>
      <sz val="18"/>
      <color rgb="FF00B050"/>
      <name val="Calibri"/>
      <family val="2"/>
    </font>
    <font>
      <sz val="10"/>
      <color rgb="FF333333"/>
      <name val="Arial"/>
      <family val="2"/>
    </font>
    <font>
      <b/>
      <sz val="12"/>
      <color rgb="FF333333"/>
      <name val="Arial"/>
      <family val="2"/>
    </font>
    <font>
      <b/>
      <sz val="10"/>
      <color rgb="FF333333"/>
      <name val="Arial"/>
      <family val="2"/>
    </font>
    <font>
      <sz val="16"/>
      <color rgb="FF751201"/>
      <name val="Arial"/>
      <family val="2"/>
    </font>
    <font>
      <b/>
      <sz val="10"/>
      <color rgb="FFFEA89A"/>
      <name val="Arial"/>
      <family val="2"/>
    </font>
    <font>
      <sz val="7"/>
      <color rgb="FF333333"/>
      <name val="Arial"/>
      <family val="2"/>
    </font>
    <font>
      <sz val="16"/>
      <color rgb="FF333333"/>
      <name val="Arial"/>
      <family val="2"/>
    </font>
    <font>
      <sz val="12"/>
      <color rgb="FF333333"/>
      <name val="Arial"/>
      <family val="2"/>
    </font>
    <font>
      <sz val="10"/>
      <color theme="0"/>
      <name val="Arial"/>
      <family val="2"/>
    </font>
    <font>
      <sz val="10"/>
      <color theme="1"/>
      <name val="Arial"/>
      <family val="2"/>
    </font>
    <font>
      <b/>
      <sz val="24"/>
      <color rgb="FF00B050"/>
      <name val="Calibri"/>
      <family val="2"/>
    </font>
    <font>
      <b/>
      <sz val="11"/>
      <color rgb="FF00B050"/>
      <name val="Calibri"/>
      <family val="2"/>
    </font>
    <font>
      <sz val="14"/>
      <name val="Calibri"/>
      <family val="2"/>
      <scheme val="minor"/>
    </font>
    <font>
      <sz val="7"/>
      <color theme="1"/>
      <name val="Arial"/>
      <family val="2"/>
    </font>
    <font>
      <b/>
      <sz val="10"/>
      <color theme="1"/>
      <name val="Arial"/>
      <family val="2"/>
    </font>
    <font>
      <sz val="10"/>
      <color theme="1"/>
      <name val="Calibri"/>
      <family val="2"/>
      <scheme val="minor"/>
    </font>
    <font>
      <sz val="8"/>
      <name val="Verdana"/>
      <family val="2"/>
    </font>
    <font>
      <vertAlign val="superscript"/>
      <sz val="10"/>
      <color rgb="FF333333"/>
      <name val="Arial"/>
      <family val="2"/>
    </font>
    <font>
      <sz val="11"/>
      <name val="Calibri"/>
      <family val="2"/>
      <scheme val="minor"/>
    </font>
    <font>
      <i/>
      <sz val="8"/>
      <color indexed="8"/>
      <name val="Arial"/>
      <family val="2"/>
    </font>
    <font>
      <sz val="11"/>
      <color rgb="FF252423"/>
      <name val="Segoe UI"/>
      <family val="2"/>
    </font>
    <font>
      <sz val="11"/>
      <color theme="1"/>
      <name val="Arial"/>
      <family val="2"/>
    </font>
    <font>
      <sz val="10"/>
      <color rgb="FFFF0000"/>
      <name val="Arial"/>
      <family val="2"/>
    </font>
    <font>
      <sz val="11"/>
      <color rgb="FFFF0000"/>
      <name val="Calibri"/>
      <family val="2"/>
      <scheme val="minor"/>
    </font>
    <font>
      <sz val="10"/>
      <color indexed="8"/>
      <name val="Arial"/>
      <family val="2"/>
    </font>
    <font>
      <sz val="10"/>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FCC99"/>
        <bgColor rgb="FF000000"/>
      </patternFill>
    </fill>
    <fill>
      <patternFill patternType="solid">
        <fgColor theme="0"/>
        <bgColor rgb="FF000000"/>
      </patternFill>
    </fill>
    <fill>
      <patternFill patternType="solid">
        <fgColor rgb="FFFFFFFF"/>
        <bgColor rgb="FF000080"/>
      </patternFill>
    </fill>
    <fill>
      <patternFill patternType="solid">
        <fgColor rgb="FFFFCC99"/>
        <bgColor rgb="FF000080"/>
      </patternFill>
    </fill>
    <fill>
      <patternFill patternType="solid">
        <fgColor rgb="FFFFFFFF"/>
        <bgColor rgb="FF00FFFF"/>
      </patternFill>
    </fill>
    <fill>
      <patternFill patternType="solid">
        <fgColor theme="0"/>
        <bgColor rgb="FF000080"/>
      </patternFill>
    </fill>
    <fill>
      <patternFill patternType="solid">
        <fgColor theme="9" tint="0.59996337778862885"/>
        <bgColor indexed="64"/>
      </patternFill>
    </fill>
  </fills>
  <borders count="2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8"/>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8"/>
      </left>
      <right/>
      <top style="thin">
        <color indexed="8"/>
      </top>
      <bottom/>
      <diagonal/>
    </border>
    <border>
      <left style="thin">
        <color theme="2" tint="-0.24994659260841701"/>
      </left>
      <right style="thin">
        <color theme="2" tint="-0.24994659260841701"/>
      </right>
      <top/>
      <bottom/>
      <diagonal/>
    </border>
    <border>
      <left style="thin">
        <color theme="2" tint="-0.24994659260841701"/>
      </left>
      <right style="thin">
        <color theme="2" tint="-0.24994659260841701"/>
      </right>
      <top/>
      <bottom style="thin">
        <color theme="2" tint="-0.24994659260841701"/>
      </bottom>
      <diagonal/>
    </border>
  </borders>
  <cellStyleXfs count="85">
    <xf numFmtId="0" fontId="0" fillId="0" borderId="0"/>
    <xf numFmtId="0" fontId="5" fillId="0" borderId="0" applyNumberFormat="0" applyFill="0" applyBorder="0" applyAlignment="0" applyProtection="0">
      <alignment vertical="top"/>
      <protection locked="0"/>
    </xf>
    <xf numFmtId="0" fontId="24" fillId="0" borderId="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25" fillId="0" borderId="0"/>
    <xf numFmtId="0" fontId="25" fillId="0" borderId="0"/>
    <xf numFmtId="1" fontId="4" fillId="0" borderId="0" applyFill="0" applyBorder="0" applyAlignment="0" applyProtection="0"/>
    <xf numFmtId="0" fontId="4" fillId="0" borderId="0"/>
    <xf numFmtId="0" fontId="4" fillId="0" borderId="0"/>
    <xf numFmtId="0" fontId="4" fillId="0" borderId="0"/>
    <xf numFmtId="0" fontId="4" fillId="0" borderId="0"/>
    <xf numFmtId="1" fontId="4" fillId="0" borderId="0" applyFill="0" applyBorder="0" applyAlignment="0" applyProtection="0"/>
    <xf numFmtId="1" fontId="4" fillId="0" borderId="0" applyFill="0" applyBorder="0" applyAlignment="0" applyProtection="0"/>
    <xf numFmtId="1" fontId="4" fillId="0" borderId="0" applyFill="0" applyBorder="0" applyAlignment="0" applyProtection="0"/>
    <xf numFmtId="1" fontId="4" fillId="0" borderId="0" applyFill="0" applyBorder="0" applyAlignment="0" applyProtection="0"/>
    <xf numFmtId="0" fontId="20" fillId="0" borderId="0"/>
    <xf numFmtId="1" fontId="4" fillId="0" borderId="0" applyFill="0" applyBorder="0" applyAlignment="0" applyProtection="0"/>
    <xf numFmtId="1" fontId="4" fillId="0" borderId="0" applyFill="0" applyBorder="0" applyAlignment="0" applyProtection="0"/>
    <xf numFmtId="1" fontId="4" fillId="0" borderId="0" applyFill="0" applyBorder="0" applyAlignment="0" applyProtection="0"/>
    <xf numFmtId="0" fontId="4" fillId="0" borderId="0"/>
    <xf numFmtId="1"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 fontId="4" fillId="0" borderId="0" applyFill="0" applyBorder="0" applyAlignment="0" applyProtection="0"/>
    <xf numFmtId="1" fontId="4" fillId="0" borderId="0" applyFill="0" applyBorder="0" applyAlignment="0" applyProtection="0"/>
    <xf numFmtId="1" fontId="4" fillId="0" borderId="0" applyFill="0" applyBorder="0" applyAlignment="0" applyProtection="0"/>
    <xf numFmtId="0" fontId="4" fillId="0" borderId="0"/>
    <xf numFmtId="0" fontId="4" fillId="0" borderId="0"/>
    <xf numFmtId="0" fontId="4" fillId="0" borderId="0"/>
    <xf numFmtId="1" fontId="4" fillId="0" borderId="0" applyFill="0" applyBorder="0" applyAlignment="0" applyProtection="0"/>
    <xf numFmtId="1" fontId="4" fillId="0" borderId="0" applyFill="0" applyBorder="0" applyAlignment="0" applyProtection="0"/>
    <xf numFmtId="1" fontId="4" fillId="0" borderId="0" applyFill="0" applyBorder="0" applyAlignment="0" applyProtection="0"/>
    <xf numFmtId="1" fontId="4" fillId="0" borderId="0" applyFill="0" applyBorder="0" applyAlignment="0" applyProtection="0"/>
    <xf numFmtId="1"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429">
    <xf numFmtId="0" fontId="0" fillId="0" borderId="0" xfId="0"/>
    <xf numFmtId="0" fontId="1" fillId="2" borderId="0" xfId="0" applyFont="1" applyFill="1" applyAlignment="1">
      <alignment horizontal="left" indent="2"/>
    </xf>
    <xf numFmtId="0" fontId="0" fillId="2" borderId="0" xfId="0" applyFill="1"/>
    <xf numFmtId="0" fontId="2" fillId="2" borderId="0" xfId="0" applyFont="1" applyFill="1" applyAlignment="1">
      <alignment horizontal="center" vertical="justify"/>
    </xf>
    <xf numFmtId="0" fontId="3" fillId="2" borderId="0" xfId="0" applyFont="1" applyFill="1"/>
    <xf numFmtId="0" fontId="6" fillId="2" borderId="0" xfId="0" applyFont="1" applyFill="1"/>
    <xf numFmtId="0" fontId="5" fillId="2" borderId="0" xfId="1" applyFill="1" applyAlignment="1" applyProtection="1">
      <alignment horizontal="left" vertical="center" indent="2"/>
    </xf>
    <xf numFmtId="0" fontId="0" fillId="4" borderId="0" xfId="0" applyFill="1"/>
    <xf numFmtId="0" fontId="5" fillId="4" borderId="0" xfId="1" applyFill="1" applyAlignment="1" applyProtection="1"/>
    <xf numFmtId="0" fontId="0" fillId="4" borderId="0" xfId="0" applyFill="1" applyBorder="1"/>
    <xf numFmtId="0" fontId="26" fillId="5" borderId="0" xfId="0" applyFont="1" applyFill="1" applyAlignment="1">
      <alignment horizontal="center" vertical="center"/>
    </xf>
    <xf numFmtId="0" fontId="0" fillId="5" borderId="0" xfId="0" applyFill="1"/>
    <xf numFmtId="0" fontId="27" fillId="5" borderId="0" xfId="0" applyFont="1" applyFill="1" applyAlignment="1">
      <alignment horizontal="center" vertical="center"/>
    </xf>
    <xf numFmtId="0" fontId="5" fillId="2" borderId="0" xfId="1" applyFill="1" applyAlignment="1" applyProtection="1">
      <alignment horizontal="left" indent="2"/>
    </xf>
    <xf numFmtId="0" fontId="28" fillId="6" borderId="0" xfId="0" applyFont="1" applyFill="1" applyBorder="1"/>
    <xf numFmtId="0" fontId="7" fillId="6" borderId="0" xfId="0" applyFont="1" applyFill="1" applyBorder="1"/>
    <xf numFmtId="0" fontId="4" fillId="6" borderId="0" xfId="0" applyFont="1" applyFill="1" applyBorder="1"/>
    <xf numFmtId="0" fontId="4" fillId="7" borderId="1" xfId="0" applyFont="1" applyFill="1" applyBorder="1" applyAlignment="1">
      <alignment horizontal="left" vertical="top"/>
    </xf>
    <xf numFmtId="0" fontId="4" fillId="7" borderId="2" xfId="0" applyFont="1" applyFill="1" applyBorder="1" applyAlignment="1">
      <alignment horizontal="left" vertical="top"/>
    </xf>
    <xf numFmtId="0" fontId="4" fillId="7" borderId="3" xfId="0" applyFont="1" applyFill="1" applyBorder="1" applyAlignment="1">
      <alignment horizontal="left" vertical="top"/>
    </xf>
    <xf numFmtId="0" fontId="4" fillId="7" borderId="4" xfId="0" applyFont="1" applyFill="1" applyBorder="1" applyAlignment="1">
      <alignment horizontal="left" vertical="top"/>
    </xf>
    <xf numFmtId="0" fontId="4" fillId="7" borderId="2" xfId="0" applyFont="1" applyFill="1" applyBorder="1" applyAlignment="1">
      <alignment horizontal="left" vertical="top"/>
    </xf>
    <xf numFmtId="0" fontId="4" fillId="7" borderId="5" xfId="0" applyFont="1" applyFill="1" applyBorder="1" applyAlignment="1">
      <alignment horizontal="left" vertical="top"/>
    </xf>
    <xf numFmtId="0" fontId="4" fillId="7" borderId="1" xfId="0" applyFont="1" applyFill="1" applyBorder="1" applyAlignment="1">
      <alignment horizontal="left" vertical="top"/>
    </xf>
    <xf numFmtId="0" fontId="4" fillId="7" borderId="6" xfId="0" applyFont="1" applyFill="1" applyBorder="1" applyAlignment="1">
      <alignment horizontal="left" vertical="top"/>
    </xf>
    <xf numFmtId="0" fontId="4" fillId="7" borderId="7" xfId="0" applyFont="1" applyFill="1" applyBorder="1" applyAlignment="1">
      <alignment horizontal="left" vertical="top"/>
    </xf>
    <xf numFmtId="0" fontId="6" fillId="6" borderId="0" xfId="0" applyFont="1" applyFill="1" applyBorder="1" applyAlignment="1">
      <alignment horizontal="center" vertical="center"/>
    </xf>
    <xf numFmtId="0" fontId="4" fillId="7" borderId="0" xfId="0" applyFont="1" applyFill="1" applyBorder="1" applyAlignment="1">
      <alignment horizontal="left"/>
    </xf>
    <xf numFmtId="3" fontId="4" fillId="6" borderId="0" xfId="0" applyNumberFormat="1" applyFont="1" applyFill="1" applyBorder="1" applyAlignment="1">
      <alignment vertical="center"/>
    </xf>
    <xf numFmtId="3" fontId="4" fillId="6" borderId="0" xfId="0" applyNumberFormat="1" applyFont="1" applyFill="1" applyBorder="1" applyAlignment="1">
      <alignment horizontal="right" vertical="center"/>
    </xf>
    <xf numFmtId="3" fontId="4" fillId="6" borderId="0" xfId="0" applyNumberFormat="1" applyFont="1" applyFill="1" applyBorder="1" applyAlignment="1">
      <alignment vertical="center" wrapText="1"/>
    </xf>
    <xf numFmtId="3" fontId="4" fillId="6" borderId="0" xfId="0" applyNumberFormat="1" applyFont="1" applyFill="1" applyBorder="1" applyAlignment="1">
      <alignment horizontal="right" vertical="center" wrapText="1"/>
    </xf>
    <xf numFmtId="3" fontId="4" fillId="6" borderId="0" xfId="0" applyNumberFormat="1" applyFont="1" applyFill="1" applyBorder="1" applyAlignment="1">
      <alignment wrapText="1"/>
    </xf>
    <xf numFmtId="3" fontId="4" fillId="6" borderId="0" xfId="0" applyNumberFormat="1" applyFont="1" applyFill="1" applyBorder="1" applyAlignment="1">
      <alignment horizontal="right" wrapText="1"/>
    </xf>
    <xf numFmtId="0" fontId="4" fillId="6" borderId="0" xfId="0" applyFont="1" applyFill="1" applyBorder="1" applyAlignment="1">
      <alignment wrapText="1"/>
    </xf>
    <xf numFmtId="0" fontId="4" fillId="7" borderId="0" xfId="0" applyFont="1" applyFill="1" applyBorder="1" applyAlignment="1">
      <alignment horizontal="left" vertical="center" wrapText="1"/>
    </xf>
    <xf numFmtId="3" fontId="4" fillId="0" borderId="0" xfId="0" applyNumberFormat="1" applyFont="1" applyBorder="1" applyAlignment="1">
      <alignment horizontal="right" wrapText="1"/>
    </xf>
    <xf numFmtId="0" fontId="4" fillId="6" borderId="0" xfId="0" applyFont="1" applyFill="1" applyBorder="1" applyAlignment="1">
      <alignment horizontal="center" vertical="center"/>
    </xf>
    <xf numFmtId="0" fontId="4" fillId="6" borderId="8" xfId="0" applyFont="1" applyFill="1" applyBorder="1"/>
    <xf numFmtId="0" fontId="4" fillId="6" borderId="8" xfId="0" applyFont="1" applyFill="1" applyBorder="1" applyAlignment="1">
      <alignment horizontal="center" vertical="center"/>
    </xf>
    <xf numFmtId="0" fontId="4" fillId="7" borderId="6" xfId="0" applyFont="1" applyFill="1" applyBorder="1" applyAlignment="1">
      <alignment horizontal="left" vertical="top"/>
    </xf>
    <xf numFmtId="0" fontId="29" fillId="6" borderId="0" xfId="0" applyFont="1" applyFill="1" applyBorder="1" applyAlignment="1">
      <alignment horizontal="left" vertical="top"/>
    </xf>
    <xf numFmtId="0" fontId="28" fillId="0" borderId="0" xfId="0" applyFont="1" applyBorder="1"/>
    <xf numFmtId="0" fontId="4" fillId="7" borderId="7" xfId="0" applyFont="1" applyFill="1" applyBorder="1" applyAlignment="1">
      <alignment horizontal="left" vertical="top" wrapText="1"/>
    </xf>
    <xf numFmtId="0" fontId="6" fillId="6" borderId="0" xfId="0" applyFont="1" applyFill="1" applyBorder="1" applyAlignment="1">
      <alignment horizontal="center" vertical="center" wrapText="1"/>
    </xf>
    <xf numFmtId="3" fontId="4" fillId="8" borderId="0" xfId="0" applyNumberFormat="1" applyFont="1" applyFill="1" applyBorder="1" applyAlignment="1">
      <alignment horizontal="right" wrapText="1"/>
    </xf>
    <xf numFmtId="0" fontId="28" fillId="4" borderId="0" xfId="0" applyFont="1" applyFill="1" applyBorder="1"/>
    <xf numFmtId="0" fontId="4" fillId="0" borderId="0" xfId="0" applyFont="1" applyBorder="1"/>
    <xf numFmtId="0" fontId="4" fillId="6" borderId="0" xfId="0" applyFont="1" applyFill="1" applyBorder="1" applyAlignment="1">
      <alignment horizontal="center" vertical="center" wrapText="1"/>
    </xf>
    <xf numFmtId="0" fontId="4" fillId="7" borderId="0" xfId="0" quotePrefix="1" applyFont="1" applyFill="1" applyBorder="1" applyAlignment="1">
      <alignment horizontal="left"/>
    </xf>
    <xf numFmtId="0" fontId="30" fillId="4" borderId="0" xfId="0" applyFont="1" applyFill="1" applyBorder="1"/>
    <xf numFmtId="0" fontId="4" fillId="8" borderId="0" xfId="0" applyFont="1" applyFill="1" applyBorder="1"/>
    <xf numFmtId="0" fontId="4" fillId="4" borderId="0" xfId="0" applyFont="1" applyFill="1" applyBorder="1"/>
    <xf numFmtId="0" fontId="29" fillId="4" borderId="0" xfId="0" applyFont="1" applyFill="1" applyBorder="1" applyAlignment="1">
      <alignment vertical="center"/>
    </xf>
    <xf numFmtId="0" fontId="6" fillId="8" borderId="0" xfId="0" applyFont="1" applyFill="1" applyBorder="1" applyAlignment="1">
      <alignment horizontal="center" vertical="center"/>
    </xf>
    <xf numFmtId="0" fontId="4" fillId="8" borderId="0" xfId="0" applyFont="1" applyFill="1" applyBorder="1" applyAlignment="1">
      <alignment horizontal="center" vertical="center" wrapText="1"/>
    </xf>
    <xf numFmtId="0" fontId="4" fillId="8" borderId="0" xfId="0" applyFont="1" applyFill="1" applyBorder="1" applyAlignment="1">
      <alignment horizontal="left"/>
    </xf>
    <xf numFmtId="3" fontId="4" fillId="4" borderId="0" xfId="0" applyNumberFormat="1" applyFont="1" applyFill="1" applyBorder="1" applyAlignment="1">
      <alignment horizontal="right"/>
    </xf>
    <xf numFmtId="0" fontId="4" fillId="4" borderId="0" xfId="0" applyFont="1" applyFill="1" applyBorder="1" applyAlignment="1">
      <alignment horizontal="right"/>
    </xf>
    <xf numFmtId="3" fontId="4" fillId="4" borderId="0" xfId="0" applyNumberFormat="1" applyFont="1" applyFill="1" applyBorder="1"/>
    <xf numFmtId="0" fontId="4" fillId="4" borderId="8" xfId="0" applyFont="1" applyFill="1" applyBorder="1"/>
    <xf numFmtId="0" fontId="9" fillId="4" borderId="0" xfId="0" applyFont="1" applyFill="1" applyBorder="1" applyAlignment="1">
      <alignment horizontal="left" vertical="top"/>
    </xf>
    <xf numFmtId="0" fontId="6" fillId="4" borderId="0" xfId="0" applyFont="1" applyFill="1" applyBorder="1" applyAlignment="1">
      <alignment horizontal="right"/>
    </xf>
    <xf numFmtId="0" fontId="29" fillId="4" borderId="0" xfId="0" applyFont="1" applyFill="1" applyBorder="1" applyAlignment="1">
      <alignment horizontal="left" vertical="top"/>
    </xf>
    <xf numFmtId="0" fontId="31" fillId="6" borderId="0" xfId="0" applyFont="1" applyFill="1" applyBorder="1" applyAlignment="1">
      <alignment vertical="center"/>
    </xf>
    <xf numFmtId="0" fontId="28" fillId="7" borderId="1" xfId="0" applyFont="1" applyFill="1" applyBorder="1" applyAlignment="1">
      <alignment horizontal="left" vertical="top"/>
    </xf>
    <xf numFmtId="0" fontId="28" fillId="7" borderId="5" xfId="0" applyFont="1" applyFill="1" applyBorder="1" applyAlignment="1">
      <alignment horizontal="left" vertical="top"/>
    </xf>
    <xf numFmtId="0" fontId="28" fillId="7" borderId="6" xfId="0" applyFont="1" applyFill="1" applyBorder="1" applyAlignment="1">
      <alignment horizontal="left" vertical="top"/>
    </xf>
    <xf numFmtId="0" fontId="28" fillId="7" borderId="7" xfId="0" applyFont="1" applyFill="1" applyBorder="1" applyAlignment="1" applyProtection="1">
      <alignment horizontal="left" vertical="top"/>
      <protection locked="0"/>
    </xf>
    <xf numFmtId="0" fontId="30" fillId="6" borderId="0" xfId="0" applyFont="1" applyFill="1" applyBorder="1" applyAlignment="1">
      <alignment horizontal="center" vertical="center"/>
    </xf>
    <xf numFmtId="0" fontId="30" fillId="6" borderId="0" xfId="0" applyFont="1" applyFill="1" applyBorder="1" applyAlignment="1" applyProtection="1">
      <alignment horizontal="center" vertical="center"/>
      <protection locked="0"/>
    </xf>
    <xf numFmtId="0" fontId="28" fillId="7" borderId="0" xfId="0" applyFont="1" applyFill="1" applyBorder="1" applyAlignment="1">
      <alignment horizontal="left"/>
    </xf>
    <xf numFmtId="0" fontId="30" fillId="6" borderId="0" xfId="0" applyFont="1" applyFill="1" applyBorder="1" applyAlignment="1" applyProtection="1">
      <alignment horizontal="left" vertical="top"/>
      <protection locked="0"/>
    </xf>
    <xf numFmtId="3" fontId="28" fillId="6" borderId="0" xfId="0" applyNumberFormat="1" applyFont="1" applyFill="1" applyBorder="1" applyAlignment="1">
      <alignment horizontal="right"/>
    </xf>
    <xf numFmtId="0" fontId="28" fillId="6" borderId="0" xfId="0" applyFont="1" applyFill="1" applyBorder="1" applyAlignment="1">
      <alignment horizontal="right"/>
    </xf>
    <xf numFmtId="3" fontId="4" fillId="6" borderId="0" xfId="0" applyNumberFormat="1" applyFont="1" applyFill="1" applyBorder="1"/>
    <xf numFmtId="0" fontId="4" fillId="6" borderId="0" xfId="0" applyFont="1" applyFill="1" applyBorder="1" applyAlignment="1">
      <alignment horizontal="right" wrapText="1"/>
    </xf>
    <xf numFmtId="3" fontId="4" fillId="6" borderId="0" xfId="0" quotePrefix="1" applyNumberFormat="1" applyFont="1" applyFill="1" applyBorder="1" applyAlignment="1">
      <alignment horizontal="right" wrapText="1"/>
    </xf>
    <xf numFmtId="4" fontId="4" fillId="6" borderId="0" xfId="0" applyNumberFormat="1" applyFont="1" applyFill="1" applyBorder="1"/>
    <xf numFmtId="0" fontId="32" fillId="6" borderId="0" xfId="0" applyFont="1" applyFill="1" applyBorder="1" applyAlignment="1" applyProtection="1">
      <alignment horizontal="left" vertical="top"/>
      <protection locked="0"/>
    </xf>
    <xf numFmtId="0" fontId="28" fillId="6" borderId="8" xfId="0" applyFont="1" applyFill="1" applyBorder="1"/>
    <xf numFmtId="0" fontId="33" fillId="6" borderId="0" xfId="0" quotePrefix="1" applyFont="1" applyFill="1" applyBorder="1"/>
    <xf numFmtId="0" fontId="28" fillId="7" borderId="7" xfId="0" applyFont="1" applyFill="1" applyBorder="1" applyAlignment="1" applyProtection="1">
      <alignment horizontal="left" vertical="top" wrapText="1"/>
      <protection locked="0"/>
    </xf>
    <xf numFmtId="0" fontId="4" fillId="4" borderId="0" xfId="0" applyFont="1" applyFill="1" applyBorder="1" applyAlignment="1">
      <alignment horizontal="left" vertical="top" wrapText="1"/>
    </xf>
    <xf numFmtId="0" fontId="34" fillId="4" borderId="0" xfId="0" applyFont="1" applyFill="1" applyBorder="1"/>
    <xf numFmtId="0" fontId="4" fillId="8" borderId="0" xfId="0" applyFont="1" applyFill="1" applyBorder="1" applyAlignment="1">
      <alignment horizontal="center" vertical="center"/>
    </xf>
    <xf numFmtId="0" fontId="28" fillId="8" borderId="0" xfId="0" applyFont="1" applyFill="1" applyBorder="1"/>
    <xf numFmtId="3" fontId="28" fillId="8" borderId="0" xfId="0" applyNumberFormat="1" applyFont="1" applyFill="1" applyBorder="1"/>
    <xf numFmtId="3" fontId="28" fillId="4" borderId="0" xfId="0" applyNumberFormat="1" applyFont="1" applyFill="1" applyBorder="1"/>
    <xf numFmtId="3" fontId="4" fillId="8" borderId="0" xfId="0" applyNumberFormat="1" applyFont="1" applyFill="1" applyBorder="1"/>
    <xf numFmtId="0" fontId="4" fillId="8" borderId="0" xfId="0" applyFont="1" applyFill="1" applyBorder="1" applyAlignment="1">
      <alignment wrapText="1"/>
    </xf>
    <xf numFmtId="3" fontId="4" fillId="8" borderId="0" xfId="0" applyNumberFormat="1" applyFont="1" applyFill="1" applyBorder="1" applyAlignment="1">
      <alignment wrapText="1"/>
    </xf>
    <xf numFmtId="3" fontId="4" fillId="8" borderId="0" xfId="0" applyNumberFormat="1" applyFont="1" applyFill="1" applyBorder="1" applyAlignment="1">
      <alignment horizontal="right" vertical="center" wrapText="1"/>
    </xf>
    <xf numFmtId="4" fontId="28" fillId="4" borderId="0" xfId="0" applyNumberFormat="1" applyFont="1" applyFill="1" applyBorder="1"/>
    <xf numFmtId="0" fontId="28" fillId="4" borderId="8" xfId="0" applyFont="1" applyFill="1" applyBorder="1"/>
    <xf numFmtId="0" fontId="4" fillId="7" borderId="0" xfId="0" applyFont="1" applyFill="1" applyBorder="1" applyAlignment="1">
      <alignment horizontal="left" vertical="center"/>
    </xf>
    <xf numFmtId="0" fontId="31" fillId="4" borderId="0" xfId="0" applyFont="1" applyFill="1" applyBorder="1"/>
    <xf numFmtId="0" fontId="29" fillId="6" borderId="0" xfId="0" applyFont="1" applyFill="1" applyBorder="1"/>
    <xf numFmtId="3" fontId="4" fillId="6" borderId="8" xfId="0" applyNumberFormat="1" applyFont="1" applyFill="1" applyBorder="1"/>
    <xf numFmtId="0" fontId="8" fillId="6" borderId="0" xfId="0" quotePrefix="1" applyFont="1" applyFill="1" applyBorder="1"/>
    <xf numFmtId="0" fontId="4" fillId="7" borderId="0" xfId="0" applyFont="1" applyFill="1" applyBorder="1" applyAlignment="1">
      <alignment vertical="top"/>
    </xf>
    <xf numFmtId="0" fontId="4" fillId="7" borderId="0" xfId="0" applyFont="1" applyFill="1" applyBorder="1" applyAlignment="1">
      <alignment horizontal="left" vertical="top"/>
    </xf>
    <xf numFmtId="0" fontId="4" fillId="6" borderId="0" xfId="0" applyFont="1" applyFill="1" applyBorder="1" applyAlignment="1">
      <alignment horizontal="right"/>
    </xf>
    <xf numFmtId="3" fontId="4" fillId="8" borderId="0" xfId="0" applyNumberFormat="1" applyFont="1" applyFill="1" applyBorder="1" applyAlignment="1">
      <alignment horizontal="right"/>
    </xf>
    <xf numFmtId="0" fontId="4" fillId="8" borderId="0" xfId="0" applyFont="1" applyFill="1" applyBorder="1" applyAlignment="1">
      <alignment horizontal="right"/>
    </xf>
    <xf numFmtId="0" fontId="4" fillId="4" borderId="0" xfId="0" applyFont="1" applyFill="1" applyBorder="1" applyAlignment="1"/>
    <xf numFmtId="0" fontId="10" fillId="0" borderId="0" xfId="0" applyFont="1" applyAlignment="1">
      <alignment horizontal="left" vertical="top"/>
    </xf>
    <xf numFmtId="0" fontId="13" fillId="6" borderId="0" xfId="0" applyFont="1" applyFill="1" applyBorder="1"/>
    <xf numFmtId="1" fontId="4" fillId="6" borderId="0" xfId="0" applyNumberFormat="1" applyFont="1" applyFill="1" applyBorder="1"/>
    <xf numFmtId="164" fontId="4" fillId="6" borderId="0" xfId="0" applyNumberFormat="1" applyFont="1" applyFill="1" applyBorder="1"/>
    <xf numFmtId="165" fontId="4" fillId="6" borderId="0" xfId="0" applyNumberFormat="1" applyFont="1" applyFill="1" applyBorder="1" applyAlignment="1">
      <alignment horizontal="right"/>
    </xf>
    <xf numFmtId="165" fontId="4" fillId="6" borderId="0" xfId="0" applyNumberFormat="1" applyFont="1" applyFill="1" applyBorder="1"/>
    <xf numFmtId="1" fontId="4" fillId="7" borderId="0" xfId="0" applyNumberFormat="1" applyFont="1" applyFill="1" applyBorder="1" applyAlignment="1">
      <alignment horizontal="left"/>
    </xf>
    <xf numFmtId="0" fontId="4" fillId="6" borderId="9" xfId="0" applyFont="1" applyFill="1" applyBorder="1"/>
    <xf numFmtId="165" fontId="14" fillId="6" borderId="9" xfId="0" applyNumberFormat="1" applyFont="1" applyFill="1" applyBorder="1"/>
    <xf numFmtId="0" fontId="7" fillId="6" borderId="0" xfId="0" applyFont="1" applyFill="1" applyBorder="1" applyAlignment="1">
      <alignment horizontal="left" vertical="top"/>
    </xf>
    <xf numFmtId="16" fontId="4" fillId="7" borderId="7" xfId="0" quotePrefix="1" applyNumberFormat="1" applyFont="1" applyFill="1" applyBorder="1" applyAlignment="1">
      <alignment horizontal="left" vertical="top" wrapText="1"/>
    </xf>
    <xf numFmtId="0" fontId="4" fillId="7" borderId="2" xfId="0" applyFont="1" applyFill="1" applyBorder="1" applyAlignment="1">
      <alignment horizontal="left" vertical="top" wrapText="1"/>
    </xf>
    <xf numFmtId="1" fontId="4" fillId="7" borderId="7" xfId="0" applyNumberFormat="1" applyFont="1" applyFill="1" applyBorder="1" applyAlignment="1">
      <alignment horizontal="left" vertical="top" wrapText="1"/>
    </xf>
    <xf numFmtId="0" fontId="7" fillId="8" borderId="0" xfId="0" applyFont="1" applyFill="1" applyBorder="1"/>
    <xf numFmtId="165" fontId="4" fillId="8" borderId="0" xfId="0" applyNumberFormat="1" applyFont="1" applyFill="1" applyBorder="1" applyAlignment="1">
      <alignment horizontal="right"/>
    </xf>
    <xf numFmtId="0" fontId="4" fillId="8" borderId="9" xfId="0" applyFont="1" applyFill="1" applyBorder="1"/>
    <xf numFmtId="165" fontId="4" fillId="8" borderId="9" xfId="0" applyNumberFormat="1" applyFont="1" applyFill="1" applyBorder="1"/>
    <xf numFmtId="165" fontId="4" fillId="8" borderId="0" xfId="0" applyNumberFormat="1" applyFont="1" applyFill="1" applyBorder="1"/>
    <xf numFmtId="0" fontId="35" fillId="9" borderId="0" xfId="0" applyFont="1" applyFill="1" applyBorder="1"/>
    <xf numFmtId="0" fontId="28" fillId="9" borderId="0" xfId="0" applyFont="1" applyFill="1" applyBorder="1"/>
    <xf numFmtId="0" fontId="4" fillId="9" borderId="0" xfId="0" applyFont="1" applyFill="1" applyBorder="1"/>
    <xf numFmtId="0" fontId="7" fillId="9" borderId="0" xfId="0" applyFont="1" applyFill="1" applyBorder="1"/>
    <xf numFmtId="0" fontId="4" fillId="10" borderId="10" xfId="0" applyFont="1" applyFill="1" applyBorder="1" applyAlignment="1">
      <alignment horizontal="left" vertical="top"/>
    </xf>
    <xf numFmtId="0" fontId="4" fillId="10" borderId="11" xfId="0" applyFont="1" applyFill="1" applyBorder="1" applyAlignment="1">
      <alignment horizontal="left" vertical="top"/>
    </xf>
    <xf numFmtId="0" fontId="4" fillId="10" borderId="12" xfId="0" applyFont="1" applyFill="1" applyBorder="1" applyAlignment="1">
      <alignment horizontal="left" vertical="top"/>
    </xf>
    <xf numFmtId="0" fontId="4" fillId="10" borderId="7" xfId="0" applyFont="1" applyFill="1" applyBorder="1" applyAlignment="1">
      <alignment horizontal="left" vertical="top"/>
    </xf>
    <xf numFmtId="0" fontId="6" fillId="0" borderId="0" xfId="0" applyFont="1" applyFill="1" applyBorder="1" applyAlignment="1">
      <alignment horizontal="center" vertical="center"/>
    </xf>
    <xf numFmtId="0" fontId="4" fillId="10" borderId="0" xfId="0" applyFont="1" applyFill="1" applyBorder="1" applyAlignment="1">
      <alignment horizontal="left"/>
    </xf>
    <xf numFmtId="2" fontId="4" fillId="6" borderId="0" xfId="0" applyNumberFormat="1" applyFont="1" applyFill="1" applyBorder="1" applyAlignment="1">
      <alignment horizontal="right"/>
    </xf>
    <xf numFmtId="166" fontId="4" fillId="6" borderId="0" xfId="0" applyNumberFormat="1" applyFont="1" applyFill="1" applyBorder="1" applyAlignment="1">
      <alignment horizontal="right"/>
    </xf>
    <xf numFmtId="0" fontId="4" fillId="6" borderId="0" xfId="0" quotePrefix="1" applyFont="1" applyFill="1" applyBorder="1" applyAlignment="1">
      <alignment horizontal="right"/>
    </xf>
    <xf numFmtId="2" fontId="4" fillId="9" borderId="0" xfId="0" applyNumberFormat="1" applyFont="1" applyFill="1" applyBorder="1"/>
    <xf numFmtId="166" fontId="4" fillId="9" borderId="0" xfId="0" applyNumberFormat="1" applyFont="1" applyFill="1" applyBorder="1"/>
    <xf numFmtId="2" fontId="4" fillId="6" borderId="0" xfId="0" applyNumberFormat="1" applyFont="1" applyFill="1" applyBorder="1"/>
    <xf numFmtId="0" fontId="4" fillId="9" borderId="9" xfId="0" applyFont="1" applyFill="1" applyBorder="1"/>
    <xf numFmtId="0" fontId="29" fillId="9" borderId="0" xfId="0" applyFont="1" applyFill="1" applyBorder="1" applyAlignment="1">
      <alignment horizontal="left" vertical="top"/>
    </xf>
    <xf numFmtId="0" fontId="31" fillId="9" borderId="0" xfId="0" applyFont="1" applyFill="1" applyBorder="1"/>
    <xf numFmtId="0" fontId="4" fillId="9" borderId="0" xfId="0" applyFont="1" applyFill="1" applyBorder="1" applyAlignment="1">
      <alignment horizontal="center" vertical="center"/>
    </xf>
    <xf numFmtId="2" fontId="4" fillId="9" borderId="0" xfId="0" applyNumberFormat="1" applyFont="1" applyFill="1" applyBorder="1" applyAlignment="1">
      <alignment horizontal="right"/>
    </xf>
    <xf numFmtId="2" fontId="4" fillId="9" borderId="0" xfId="0" quotePrefix="1" applyNumberFormat="1" applyFont="1" applyFill="1" applyBorder="1" applyAlignment="1">
      <alignment horizontal="right"/>
    </xf>
    <xf numFmtId="0" fontId="4" fillId="9" borderId="0" xfId="0" applyFont="1" applyFill="1" applyBorder="1" applyAlignment="1">
      <alignment horizontal="right"/>
    </xf>
    <xf numFmtId="0" fontId="4" fillId="9" borderId="8" xfId="0" applyFont="1" applyFill="1" applyBorder="1"/>
    <xf numFmtId="0" fontId="28" fillId="9" borderId="0" xfId="0" applyFont="1" applyFill="1" applyBorder="1" applyAlignment="1">
      <alignment horizontal="left" vertical="top" wrapText="1"/>
    </xf>
    <xf numFmtId="0" fontId="4" fillId="9" borderId="0" xfId="0" applyFont="1" applyFill="1" applyBorder="1" applyAlignment="1">
      <alignment horizontal="left" vertical="top" wrapText="1"/>
    </xf>
    <xf numFmtId="0" fontId="6" fillId="9" borderId="0" xfId="0" applyFont="1" applyFill="1" applyBorder="1" applyAlignment="1">
      <alignment horizontal="center" vertical="center"/>
    </xf>
    <xf numFmtId="2" fontId="4" fillId="6" borderId="0" xfId="16" applyNumberFormat="1" applyFont="1" applyFill="1" applyBorder="1" applyAlignment="1">
      <alignment horizontal="right"/>
    </xf>
    <xf numFmtId="2" fontId="4" fillId="11" borderId="0" xfId="0" applyNumberFormat="1" applyFont="1" applyFill="1" applyBorder="1" applyProtection="1">
      <protection locked="0"/>
    </xf>
    <xf numFmtId="2" fontId="4" fillId="11" borderId="0" xfId="16" applyNumberFormat="1" applyFont="1" applyFill="1" applyBorder="1" applyProtection="1">
      <protection locked="0"/>
    </xf>
    <xf numFmtId="164" fontId="4" fillId="4" borderId="0" xfId="0" applyNumberFormat="1" applyFont="1" applyFill="1" applyBorder="1"/>
    <xf numFmtId="164" fontId="4" fillId="4" borderId="0" xfId="0" applyNumberFormat="1" applyFont="1" applyFill="1" applyBorder="1" applyAlignment="1">
      <alignment horizontal="right"/>
    </xf>
    <xf numFmtId="4" fontId="36" fillId="6" borderId="0" xfId="0" applyNumberFormat="1" applyFont="1" applyFill="1" applyBorder="1"/>
    <xf numFmtId="164" fontId="4" fillId="8" borderId="0" xfId="0" applyNumberFormat="1" applyFont="1" applyFill="1" applyBorder="1"/>
    <xf numFmtId="164" fontId="0" fillId="4" borderId="0" xfId="0" applyNumberFormat="1" applyFill="1"/>
    <xf numFmtId="0" fontId="6" fillId="4" borderId="0" xfId="0" applyFont="1" applyFill="1" applyBorder="1" applyAlignment="1">
      <alignment wrapText="1"/>
    </xf>
    <xf numFmtId="2" fontId="4" fillId="6" borderId="0" xfId="0" quotePrefix="1" applyNumberFormat="1" applyFont="1" applyFill="1" applyBorder="1" applyAlignment="1">
      <alignment horizontal="right"/>
    </xf>
    <xf numFmtId="3" fontId="4" fillId="4" borderId="0" xfId="0" applyNumberFormat="1" applyFont="1" applyFill="1" applyBorder="1" applyAlignment="1">
      <alignment horizontal="right" wrapText="1"/>
    </xf>
    <xf numFmtId="0" fontId="4" fillId="4" borderId="0" xfId="0" applyFont="1" applyFill="1" applyBorder="1" applyAlignment="1">
      <alignment horizontal="right" wrapText="1"/>
    </xf>
    <xf numFmtId="0" fontId="4" fillId="4" borderId="0" xfId="0" applyFont="1" applyFill="1" applyBorder="1" applyAlignment="1">
      <alignment horizontal="justify"/>
    </xf>
    <xf numFmtId="0" fontId="16" fillId="3" borderId="13" xfId="0" applyFont="1" applyFill="1" applyBorder="1"/>
    <xf numFmtId="0" fontId="4" fillId="3" borderId="14" xfId="0" applyFont="1" applyFill="1" applyBorder="1" applyAlignment="1">
      <alignment horizontal="left" wrapText="1"/>
    </xf>
    <xf numFmtId="0" fontId="0" fillId="3" borderId="7" xfId="0" applyFill="1" applyBorder="1" applyAlignment="1">
      <alignment horizontal="left"/>
    </xf>
    <xf numFmtId="0" fontId="4" fillId="3" borderId="7" xfId="0" applyFont="1" applyFill="1" applyBorder="1" applyAlignment="1">
      <alignment horizontal="left" wrapText="1"/>
    </xf>
    <xf numFmtId="0" fontId="4" fillId="3" borderId="15" xfId="0" applyFont="1" applyFill="1" applyBorder="1" applyAlignment="1">
      <alignment horizontal="left" wrapText="1"/>
    </xf>
    <xf numFmtId="0" fontId="4" fillId="3" borderId="16" xfId="0" applyFont="1" applyFill="1" applyBorder="1" applyAlignment="1">
      <alignment horizontal="left" wrapText="1"/>
    </xf>
    <xf numFmtId="0" fontId="4" fillId="3" borderId="13" xfId="0" applyFont="1" applyFill="1" applyBorder="1" applyAlignment="1">
      <alignment horizontal="left" wrapText="1"/>
    </xf>
    <xf numFmtId="0" fontId="16" fillId="2" borderId="0" xfId="0" applyFont="1" applyFill="1"/>
    <xf numFmtId="0" fontId="16" fillId="2" borderId="0" xfId="0" applyFont="1" applyFill="1" applyBorder="1"/>
    <xf numFmtId="0" fontId="4" fillId="2" borderId="8" xfId="0" applyFont="1" applyFill="1" applyBorder="1" applyAlignment="1">
      <alignment horizontal="center" wrapText="1"/>
    </xf>
    <xf numFmtId="0" fontId="4" fillId="2" borderId="0" xfId="0" applyFont="1" applyFill="1" applyBorder="1" applyAlignment="1">
      <alignment horizontal="center" wrapText="1"/>
    </xf>
    <xf numFmtId="0" fontId="4" fillId="3" borderId="0" xfId="0" applyFont="1" applyFill="1" applyBorder="1" applyAlignment="1">
      <alignment horizontal="left" vertical="top" wrapText="1"/>
    </xf>
    <xf numFmtId="49" fontId="4" fillId="3" borderId="0" xfId="0" applyNumberFormat="1" applyFont="1" applyFill="1" applyBorder="1" applyAlignment="1">
      <alignment horizontal="left" vertical="top" wrapText="1"/>
    </xf>
    <xf numFmtId="0" fontId="16" fillId="2" borderId="9" xfId="0" applyFont="1" applyFill="1" applyBorder="1" applyAlignment="1">
      <alignment horizontal="left"/>
    </xf>
    <xf numFmtId="0" fontId="17" fillId="2" borderId="9" xfId="0" applyFont="1" applyFill="1" applyBorder="1" applyAlignment="1">
      <alignment horizontal="center"/>
    </xf>
    <xf numFmtId="0" fontId="7" fillId="2" borderId="0" xfId="0" applyFont="1" applyFill="1" applyAlignment="1">
      <alignment horizontal="left" vertical="top"/>
    </xf>
    <xf numFmtId="0" fontId="0" fillId="4" borderId="0" xfId="0" applyFill="1" applyAlignment="1">
      <alignment horizontal="left"/>
    </xf>
    <xf numFmtId="0" fontId="4" fillId="4" borderId="0" xfId="0" applyFont="1" applyFill="1" applyBorder="1" applyAlignment="1">
      <alignment horizontal="center" wrapText="1"/>
    </xf>
    <xf numFmtId="0" fontId="4" fillId="4" borderId="8" xfId="0" applyFont="1" applyFill="1" applyBorder="1" applyAlignment="1">
      <alignment horizontal="center" wrapText="1"/>
    </xf>
    <xf numFmtId="0" fontId="16" fillId="4" borderId="0" xfId="0" applyFont="1" applyFill="1" applyBorder="1"/>
    <xf numFmtId="0" fontId="16" fillId="4" borderId="0" xfId="0" applyFont="1" applyFill="1" applyAlignment="1">
      <alignment horizontal="left"/>
    </xf>
    <xf numFmtId="0" fontId="17" fillId="4" borderId="0" xfId="0" applyFont="1" applyFill="1" applyBorder="1" applyAlignment="1">
      <alignment horizontal="center"/>
    </xf>
    <xf numFmtId="3" fontId="16" fillId="4" borderId="0" xfId="0" applyNumberFormat="1" applyFont="1" applyFill="1"/>
    <xf numFmtId="0" fontId="16" fillId="4" borderId="0" xfId="0" applyFont="1" applyFill="1"/>
    <xf numFmtId="0" fontId="4" fillId="3" borderId="0" xfId="0" applyFont="1" applyFill="1"/>
    <xf numFmtId="0" fontId="15" fillId="3" borderId="0" xfId="0" applyFont="1" applyFill="1"/>
    <xf numFmtId="49" fontId="4" fillId="3" borderId="0" xfId="0" applyNumberFormat="1" applyFont="1" applyFill="1"/>
    <xf numFmtId="0" fontId="6" fillId="3" borderId="4" xfId="0" applyFont="1" applyFill="1" applyBorder="1"/>
    <xf numFmtId="0" fontId="4" fillId="3" borderId="2" xfId="0" applyFont="1" applyFill="1" applyBorder="1"/>
    <xf numFmtId="0" fontId="4" fillId="2" borderId="0" xfId="0" applyFont="1" applyFill="1"/>
    <xf numFmtId="0" fontId="4" fillId="3" borderId="17" xfId="0" applyFont="1" applyFill="1" applyBorder="1" applyAlignment="1">
      <alignment horizontal="left" wrapText="1"/>
    </xf>
    <xf numFmtId="0" fontId="4" fillId="3" borderId="18" xfId="0" applyFont="1" applyFill="1" applyBorder="1" applyAlignment="1">
      <alignment horizontal="left" wrapText="1"/>
    </xf>
    <xf numFmtId="0" fontId="0" fillId="3" borderId="18" xfId="0" applyFill="1" applyBorder="1" applyAlignment="1">
      <alignment horizontal="left"/>
    </xf>
    <xf numFmtId="3" fontId="4" fillId="4" borderId="0" xfId="0" applyNumberFormat="1" applyFont="1" applyFill="1" applyBorder="1" applyAlignment="1">
      <alignment horizontal="right" vertical="top" wrapText="1"/>
    </xf>
    <xf numFmtId="3" fontId="0" fillId="4" borderId="0" xfId="0" applyNumberFormat="1" applyFill="1" applyAlignment="1">
      <alignment horizontal="right" vertical="top"/>
    </xf>
    <xf numFmtId="3" fontId="37" fillId="4" borderId="0" xfId="0" applyNumberFormat="1" applyFont="1" applyFill="1" applyAlignment="1">
      <alignment horizontal="right" wrapText="1"/>
    </xf>
    <xf numFmtId="0" fontId="18" fillId="8" borderId="0" xfId="0" quotePrefix="1" applyFont="1" applyFill="1" applyBorder="1" applyAlignment="1">
      <alignment horizontal="left" vertical="top" wrapText="1"/>
    </xf>
    <xf numFmtId="0" fontId="18" fillId="8" borderId="0" xfId="0" applyFont="1" applyFill="1" applyBorder="1" applyAlignment="1">
      <alignment horizontal="left" vertical="top" wrapText="1"/>
    </xf>
    <xf numFmtId="0" fontId="4" fillId="7" borderId="2" xfId="0" applyFont="1" applyFill="1" applyBorder="1" applyAlignment="1">
      <alignment horizontal="left" vertical="top"/>
    </xf>
    <xf numFmtId="0" fontId="4" fillId="4" borderId="9" xfId="0" applyFont="1" applyFill="1" applyBorder="1"/>
    <xf numFmtId="3" fontId="37" fillId="4" borderId="0" xfId="0" applyNumberFormat="1" applyFont="1" applyFill="1" applyBorder="1" applyAlignment="1">
      <alignment horizontal="right" wrapText="1"/>
    </xf>
    <xf numFmtId="3" fontId="37" fillId="4" borderId="0" xfId="0" applyNumberFormat="1" applyFont="1" applyFill="1" applyAlignment="1">
      <alignment horizontal="right"/>
    </xf>
    <xf numFmtId="0" fontId="37" fillId="4" borderId="0" xfId="0" applyFont="1" applyFill="1" applyBorder="1" applyAlignment="1">
      <alignment horizontal="right" wrapText="1"/>
    </xf>
    <xf numFmtId="0" fontId="4" fillId="9" borderId="0" xfId="0" applyFont="1" applyFill="1" applyBorder="1" applyAlignment="1">
      <alignment horizontal="left" vertical="center"/>
    </xf>
    <xf numFmtId="0" fontId="28" fillId="4" borderId="0" xfId="0" applyFont="1" applyFill="1" applyBorder="1" applyAlignment="1">
      <alignment horizontal="left" vertical="top" wrapText="1"/>
    </xf>
    <xf numFmtId="0" fontId="31" fillId="4" borderId="0" xfId="0" applyFont="1" applyFill="1" applyBorder="1" applyAlignment="1"/>
    <xf numFmtId="0" fontId="6" fillId="8" borderId="0" xfId="0" applyFont="1" applyFill="1" applyBorder="1" applyAlignment="1"/>
    <xf numFmtId="0" fontId="6" fillId="8" borderId="0" xfId="0" applyFont="1" applyFill="1" applyBorder="1" applyAlignment="1">
      <alignment horizontal="center"/>
    </xf>
    <xf numFmtId="0" fontId="4" fillId="8" borderId="0" xfId="0" applyFont="1" applyFill="1" applyBorder="1" applyAlignment="1"/>
    <xf numFmtId="3" fontId="4" fillId="8" borderId="0" xfId="0" applyNumberFormat="1" applyFont="1" applyFill="1" applyBorder="1" applyAlignment="1"/>
    <xf numFmtId="3" fontId="4" fillId="4" borderId="0" xfId="0" applyNumberFormat="1" applyFont="1" applyFill="1" applyBorder="1" applyAlignment="1"/>
    <xf numFmtId="164" fontId="4" fillId="8" borderId="0" xfId="0" applyNumberFormat="1" applyFont="1" applyFill="1" applyBorder="1" applyAlignment="1">
      <alignment horizontal="right"/>
    </xf>
    <xf numFmtId="0" fontId="4" fillId="4" borderId="8" xfId="0" applyFont="1" applyFill="1" applyBorder="1" applyAlignment="1">
      <alignment horizontal="center"/>
    </xf>
    <xf numFmtId="3" fontId="4" fillId="4" borderId="8" xfId="0" applyNumberFormat="1" applyFont="1" applyFill="1" applyBorder="1" applyAlignment="1"/>
    <xf numFmtId="0" fontId="4" fillId="4" borderId="8" xfId="0" applyFont="1" applyFill="1" applyBorder="1" applyAlignment="1"/>
    <xf numFmtId="0" fontId="5" fillId="0" borderId="0" xfId="1" applyAlignment="1" applyProtection="1">
      <alignment horizontal="center"/>
    </xf>
    <xf numFmtId="0" fontId="4" fillId="12" borderId="0" xfId="0" applyFont="1" applyFill="1" applyBorder="1"/>
    <xf numFmtId="0" fontId="27" fillId="13" borderId="23" xfId="0" applyFont="1" applyFill="1" applyBorder="1" applyAlignment="1">
      <alignment horizontal="center" vertical="center"/>
    </xf>
    <xf numFmtId="0" fontId="0" fillId="13" borderId="23" xfId="0" applyFill="1" applyBorder="1"/>
    <xf numFmtId="0" fontId="38" fillId="13" borderId="23" xfId="0" applyFont="1" applyFill="1" applyBorder="1" applyAlignment="1">
      <alignment horizontal="center" vertical="center"/>
    </xf>
    <xf numFmtId="0" fontId="0" fillId="13" borderId="24" xfId="0" applyFill="1" applyBorder="1"/>
    <xf numFmtId="0" fontId="27" fillId="13" borderId="24" xfId="0" applyFont="1" applyFill="1" applyBorder="1" applyAlignment="1">
      <alignment horizontal="center" vertical="center"/>
    </xf>
    <xf numFmtId="0" fontId="39" fillId="13" borderId="24" xfId="0" applyFont="1" applyFill="1" applyBorder="1" applyAlignment="1">
      <alignment horizontal="center"/>
    </xf>
    <xf numFmtId="0" fontId="37" fillId="4" borderId="0" xfId="0" applyFont="1" applyFill="1" applyBorder="1"/>
    <xf numFmtId="0" fontId="41" fillId="4" borderId="8" xfId="0" quotePrefix="1" applyFont="1" applyFill="1" applyBorder="1"/>
    <xf numFmtId="0" fontId="0" fillId="4" borderId="8" xfId="0" applyFill="1" applyBorder="1"/>
    <xf numFmtId="0" fontId="40" fillId="4" borderId="0" xfId="0" applyFont="1" applyFill="1" applyAlignment="1">
      <alignment horizontal="left" wrapText="1"/>
    </xf>
    <xf numFmtId="0" fontId="4" fillId="4" borderId="0" xfId="0" applyFont="1" applyFill="1" applyBorder="1" applyAlignment="1">
      <alignment horizontal="center"/>
    </xf>
    <xf numFmtId="0" fontId="4" fillId="7" borderId="5" xfId="0" applyFont="1" applyFill="1" applyBorder="1" applyAlignment="1">
      <alignment horizontal="left" vertical="top"/>
    </xf>
    <xf numFmtId="0" fontId="4" fillId="10" borderId="12" xfId="0" applyFont="1" applyFill="1" applyBorder="1" applyAlignment="1">
      <alignment horizontal="left" vertical="top"/>
    </xf>
    <xf numFmtId="0" fontId="0" fillId="4" borderId="0" xfId="0" applyFill="1" applyAlignment="1">
      <alignment horizontal="right"/>
    </xf>
    <xf numFmtId="0" fontId="28" fillId="4" borderId="0" xfId="0" applyFont="1" applyFill="1" applyBorder="1" applyAlignment="1">
      <alignment horizontal="right"/>
    </xf>
    <xf numFmtId="0" fontId="11" fillId="4" borderId="0" xfId="0" applyFont="1" applyFill="1" applyBorder="1"/>
    <xf numFmtId="0" fontId="31" fillId="4" borderId="0" xfId="0" applyFont="1" applyFill="1" applyBorder="1" applyAlignment="1">
      <alignment vertical="center"/>
    </xf>
    <xf numFmtId="0" fontId="11" fillId="4" borderId="0" xfId="0" applyFont="1" applyFill="1" applyBorder="1" applyAlignment="1">
      <alignment horizontal="right"/>
    </xf>
    <xf numFmtId="0" fontId="11" fillId="8" borderId="0" xfId="0" applyFont="1" applyFill="1" applyBorder="1" applyAlignment="1">
      <alignment horizontal="center"/>
    </xf>
    <xf numFmtId="0" fontId="11" fillId="8" borderId="0" xfId="0" applyFont="1" applyFill="1" applyBorder="1" applyAlignment="1">
      <alignment horizontal="center" vertical="center"/>
    </xf>
    <xf numFmtId="0" fontId="11" fillId="8" borderId="0" xfId="0" applyFont="1" applyFill="1" applyBorder="1" applyAlignment="1">
      <alignment horizontal="right" vertical="center"/>
    </xf>
    <xf numFmtId="0" fontId="11" fillId="8" borderId="0" xfId="0" applyFont="1" applyFill="1" applyBorder="1" applyAlignment="1">
      <alignment horizontal="center" vertical="center" wrapText="1"/>
    </xf>
    <xf numFmtId="0" fontId="11" fillId="8" borderId="0" xfId="0" applyFont="1" applyFill="1" applyBorder="1"/>
    <xf numFmtId="0" fontId="6" fillId="8" borderId="0" xfId="0" applyFont="1" applyFill="1" applyBorder="1" applyAlignment="1">
      <alignment horizontal="center" vertical="center" wrapText="1"/>
    </xf>
    <xf numFmtId="3" fontId="11" fillId="8" borderId="0" xfId="0" applyNumberFormat="1" applyFont="1" applyFill="1" applyBorder="1" applyAlignment="1">
      <alignment horizontal="right" vertical="center"/>
    </xf>
    <xf numFmtId="3" fontId="11" fillId="8" borderId="0" xfId="0" applyNumberFormat="1" applyFont="1" applyFill="1" applyBorder="1" applyAlignment="1">
      <alignment horizontal="right"/>
    </xf>
    <xf numFmtId="3" fontId="11" fillId="4" borderId="0" xfId="0" applyNumberFormat="1" applyFont="1" applyFill="1" applyBorder="1"/>
    <xf numFmtId="3" fontId="11" fillId="8" borderId="0" xfId="0" applyNumberFormat="1" applyFont="1" applyFill="1" applyBorder="1" applyAlignment="1">
      <alignment horizontal="right" vertical="center" wrapText="1"/>
    </xf>
    <xf numFmtId="3" fontId="11" fillId="8" borderId="0" xfId="0" applyNumberFormat="1" applyFont="1" applyFill="1" applyBorder="1" applyAlignment="1">
      <alignment horizontal="right" wrapText="1"/>
    </xf>
    <xf numFmtId="0" fontId="11" fillId="8" borderId="0" xfId="0" applyFont="1" applyFill="1" applyBorder="1" applyAlignment="1">
      <alignment horizontal="right" wrapText="1"/>
    </xf>
    <xf numFmtId="3" fontId="11" fillId="4" borderId="0" xfId="0" applyNumberFormat="1" applyFont="1" applyFill="1" applyBorder="1" applyAlignment="1">
      <alignment horizontal="right" wrapText="1"/>
    </xf>
    <xf numFmtId="0" fontId="11" fillId="4" borderId="0" xfId="0" applyFont="1" applyFill="1" applyBorder="1" applyAlignment="1">
      <alignment horizontal="right" wrapText="1"/>
    </xf>
    <xf numFmtId="3" fontId="11" fillId="4" borderId="0" xfId="0" applyNumberFormat="1" applyFont="1" applyFill="1" applyBorder="1" applyAlignment="1"/>
    <xf numFmtId="0" fontId="21" fillId="9" borderId="0" xfId="0" quotePrefix="1" applyFont="1" applyFill="1" applyBorder="1"/>
    <xf numFmtId="0" fontId="4" fillId="7" borderId="21" xfId="0" applyFont="1" applyFill="1" applyBorder="1" applyAlignment="1">
      <alignment horizontal="left" vertical="top"/>
    </xf>
    <xf numFmtId="0" fontId="37" fillId="4" borderId="0" xfId="0" applyFont="1" applyFill="1"/>
    <xf numFmtId="0" fontId="23" fillId="4" borderId="0" xfId="1" applyFont="1" applyFill="1" applyAlignment="1" applyProtection="1">
      <alignment horizontal="center"/>
    </xf>
    <xf numFmtId="0" fontId="42" fillId="4" borderId="0" xfId="0" applyFont="1" applyFill="1"/>
    <xf numFmtId="3" fontId="20" fillId="4" borderId="0" xfId="0" applyNumberFormat="1" applyFont="1" applyFill="1"/>
    <xf numFmtId="0" fontId="37" fillId="3" borderId="7" xfId="0" applyFont="1" applyFill="1" applyBorder="1" applyAlignment="1">
      <alignment horizontal="left"/>
    </xf>
    <xf numFmtId="165" fontId="0" fillId="0" borderId="0" xfId="0" applyNumberFormat="1"/>
    <xf numFmtId="165" fontId="4" fillId="8" borderId="0" xfId="0" applyNumberFormat="1" applyFont="1" applyFill="1" applyBorder="1" applyAlignment="1">
      <alignment horizontal="right"/>
    </xf>
    <xf numFmtId="165" fontId="0" fillId="0" borderId="0" xfId="0" applyNumberFormat="1"/>
    <xf numFmtId="165" fontId="4" fillId="8" borderId="0" xfId="0" applyNumberFormat="1" applyFont="1" applyFill="1" applyBorder="1" applyAlignment="1">
      <alignment horizontal="right"/>
    </xf>
    <xf numFmtId="0" fontId="4" fillId="10" borderId="12" xfId="0" applyFont="1" applyFill="1" applyBorder="1" applyAlignment="1">
      <alignment horizontal="left" vertical="top"/>
    </xf>
    <xf numFmtId="165" fontId="0" fillId="4" borderId="0" xfId="0" applyNumberFormat="1" applyFill="1"/>
    <xf numFmtId="0" fontId="4" fillId="3" borderId="22" xfId="0" applyFont="1" applyFill="1" applyBorder="1" applyAlignment="1">
      <alignment horizontal="left" wrapText="1"/>
    </xf>
    <xf numFmtId="2" fontId="12" fillId="9" borderId="0" xfId="0" quotePrefix="1" applyNumberFormat="1" applyFont="1" applyFill="1" applyBorder="1" applyAlignment="1">
      <alignment horizontal="left"/>
    </xf>
    <xf numFmtId="3" fontId="4" fillId="4" borderId="0" xfId="0" quotePrefix="1" applyNumberFormat="1" applyFont="1" applyFill="1" applyBorder="1" applyAlignment="1">
      <alignment horizontal="right"/>
    </xf>
    <xf numFmtId="167" fontId="4" fillId="4" borderId="0" xfId="0" applyNumberFormat="1" applyFont="1" applyFill="1" applyBorder="1"/>
    <xf numFmtId="0" fontId="4" fillId="10" borderId="19" xfId="0" applyFont="1" applyFill="1" applyBorder="1" applyAlignment="1">
      <alignment horizontal="left" vertical="top"/>
    </xf>
    <xf numFmtId="0" fontId="4" fillId="10" borderId="20" xfId="0" applyFont="1" applyFill="1" applyBorder="1" applyAlignment="1">
      <alignment horizontal="left" vertical="top"/>
    </xf>
    <xf numFmtId="0" fontId="4" fillId="10" borderId="2" xfId="0" applyFont="1" applyFill="1" applyBorder="1" applyAlignment="1">
      <alignment horizontal="left" vertical="top"/>
    </xf>
    <xf numFmtId="0" fontId="4" fillId="10" borderId="4" xfId="0" applyFont="1" applyFill="1" applyBorder="1" applyAlignment="1">
      <alignment horizontal="left" vertical="top"/>
    </xf>
    <xf numFmtId="0" fontId="12" fillId="10" borderId="0" xfId="0" quotePrefix="1" applyFont="1" applyFill="1" applyBorder="1" applyAlignment="1">
      <alignment horizontal="left"/>
    </xf>
    <xf numFmtId="0" fontId="4" fillId="10" borderId="21" xfId="0" applyFont="1" applyFill="1" applyBorder="1" applyAlignment="1">
      <alignment horizontal="left" vertical="top"/>
    </xf>
    <xf numFmtId="3" fontId="28" fillId="0" borderId="0" xfId="0" applyNumberFormat="1" applyFont="1" applyBorder="1"/>
    <xf numFmtId="2" fontId="4" fillId="8" borderId="0" xfId="0" applyNumberFormat="1" applyFont="1" applyFill="1" applyBorder="1"/>
    <xf numFmtId="4" fontId="4" fillId="2" borderId="0" xfId="20" applyNumberFormat="1" applyFont="1" applyFill="1" applyBorder="1" applyAlignment="1">
      <alignment horizontal="right" wrapText="1"/>
    </xf>
    <xf numFmtId="2" fontId="4" fillId="2" borderId="0" xfId="20" quotePrefix="1" applyNumberFormat="1" applyFont="1" applyFill="1" applyBorder="1" applyAlignment="1" applyProtection="1">
      <alignment horizontal="right"/>
    </xf>
    <xf numFmtId="4" fontId="4" fillId="2" borderId="0" xfId="20" quotePrefix="1" applyNumberFormat="1" applyFont="1" applyFill="1" applyBorder="1" applyAlignment="1">
      <alignment horizontal="right" wrapText="1"/>
    </xf>
    <xf numFmtId="2" fontId="4" fillId="4" borderId="0" xfId="0" applyNumberFormat="1" applyFont="1" applyFill="1" applyBorder="1"/>
    <xf numFmtId="0" fontId="6" fillId="4" borderId="0" xfId="0" applyFont="1" applyFill="1" applyBorder="1" applyAlignment="1">
      <alignment horizontal="center" vertical="center"/>
    </xf>
    <xf numFmtId="0" fontId="4" fillId="10" borderId="12" xfId="0" applyFont="1" applyFill="1" applyBorder="1" applyAlignment="1">
      <alignment horizontal="left" vertical="top"/>
    </xf>
    <xf numFmtId="0" fontId="7" fillId="8" borderId="0" xfId="0" applyFont="1" applyFill="1" applyBorder="1" applyAlignment="1">
      <alignment horizontal="left"/>
    </xf>
    <xf numFmtId="3" fontId="4" fillId="4" borderId="0" xfId="0" applyNumberFormat="1" applyFont="1" applyFill="1" applyBorder="1" applyAlignment="1">
      <alignment horizontal="right" vertical="center"/>
    </xf>
    <xf numFmtId="168" fontId="4" fillId="8" borderId="0" xfId="0" applyNumberFormat="1" applyFont="1" applyFill="1" applyBorder="1"/>
    <xf numFmtId="0" fontId="4" fillId="4" borderId="0" xfId="0" applyFont="1" applyFill="1" applyBorder="1" applyAlignment="1">
      <alignment horizontal="right" vertical="top" wrapText="1"/>
    </xf>
    <xf numFmtId="0" fontId="43" fillId="4" borderId="0" xfId="0" applyFont="1" applyFill="1"/>
    <xf numFmtId="0" fontId="0" fillId="0" borderId="0" xfId="0" applyAlignment="1"/>
    <xf numFmtId="0" fontId="0" fillId="4" borderId="0" xfId="0" applyFill="1" applyAlignment="1"/>
    <xf numFmtId="2" fontId="0" fillId="4" borderId="0" xfId="0" applyNumberFormat="1" applyFill="1"/>
    <xf numFmtId="4" fontId="4" fillId="4" borderId="0" xfId="17" applyNumberFormat="1" applyFont="1" applyFill="1" applyBorder="1" applyAlignment="1">
      <alignment horizontal="right" vertical="top" wrapText="1"/>
    </xf>
    <xf numFmtId="168" fontId="4" fillId="4" borderId="0" xfId="17" applyNumberFormat="1" applyFont="1" applyFill="1" applyBorder="1" applyAlignment="1">
      <alignment horizontal="right" vertical="top" wrapText="1"/>
    </xf>
    <xf numFmtId="164" fontId="11" fillId="4" borderId="0" xfId="0" applyNumberFormat="1" applyFont="1" applyFill="1" applyBorder="1" applyAlignment="1"/>
    <xf numFmtId="4" fontId="4" fillId="6" borderId="0" xfId="0" applyNumberFormat="1" applyFont="1" applyFill="1" applyBorder="1" applyAlignment="1"/>
    <xf numFmtId="2" fontId="28" fillId="6" borderId="0" xfId="0" applyNumberFormat="1" applyFont="1" applyFill="1" applyBorder="1"/>
    <xf numFmtId="3" fontId="28" fillId="4" borderId="0" xfId="0" applyNumberFormat="1" applyFont="1" applyFill="1" applyBorder="1" applyAlignment="1"/>
    <xf numFmtId="0" fontId="18" fillId="4" borderId="0" xfId="0" quotePrefix="1" applyFont="1" applyFill="1" applyAlignment="1">
      <alignment horizontal="left"/>
    </xf>
    <xf numFmtId="0" fontId="44" fillId="4" borderId="0" xfId="0" applyFont="1" applyFill="1" applyBorder="1" applyAlignment="1">
      <alignment horizontal="center"/>
    </xf>
    <xf numFmtId="0" fontId="18" fillId="4" borderId="0" xfId="0" applyFont="1" applyFill="1" applyBorder="1" applyAlignment="1">
      <alignment horizontal="left"/>
    </xf>
    <xf numFmtId="0" fontId="18" fillId="4" borderId="0" xfId="0" applyFont="1" applyFill="1"/>
    <xf numFmtId="0" fontId="11" fillId="8" borderId="9" xfId="0" applyFont="1" applyFill="1" applyBorder="1"/>
    <xf numFmtId="0" fontId="40" fillId="0" borderId="0" xfId="0" applyFont="1" applyAlignment="1">
      <alignment horizontal="left" wrapText="1"/>
    </xf>
    <xf numFmtId="166" fontId="4" fillId="4" borderId="0" xfId="0" applyNumberFormat="1" applyFont="1" applyFill="1" applyBorder="1" applyAlignment="1" applyProtection="1"/>
    <xf numFmtId="4" fontId="4" fillId="4" borderId="0" xfId="0" quotePrefix="1" applyNumberFormat="1" applyFont="1" applyFill="1" applyBorder="1" applyAlignment="1">
      <alignment horizontal="right" wrapText="1"/>
    </xf>
    <xf numFmtId="2" fontId="4" fillId="4" borderId="0" xfId="0" applyNumberFormat="1" applyFont="1" applyFill="1" applyBorder="1" applyAlignment="1">
      <alignment horizontal="right" wrapText="1"/>
    </xf>
    <xf numFmtId="0" fontId="4" fillId="4" borderId="0" xfId="0" quotePrefix="1" applyFont="1" applyFill="1" applyBorder="1" applyAlignment="1">
      <alignment horizontal="right"/>
    </xf>
    <xf numFmtId="165" fontId="46" fillId="4" borderId="0" xfId="0" applyNumberFormat="1" applyFont="1" applyFill="1" applyBorder="1" applyAlignment="1">
      <alignment horizontal="right"/>
    </xf>
    <xf numFmtId="2" fontId="4" fillId="4" borderId="0" xfId="0" applyNumberFormat="1" applyFont="1" applyFill="1" applyBorder="1" applyAlignment="1">
      <alignment wrapText="1"/>
    </xf>
    <xf numFmtId="2" fontId="4" fillId="4" borderId="0" xfId="14" applyNumberFormat="1" applyFont="1" applyFill="1" applyBorder="1"/>
    <xf numFmtId="2" fontId="4" fillId="9" borderId="0" xfId="14" applyNumberFormat="1" applyFont="1" applyFill="1" applyBorder="1"/>
    <xf numFmtId="2" fontId="4" fillId="4" borderId="0" xfId="0" applyNumberFormat="1" applyFont="1" applyFill="1" applyBorder="1" applyAlignment="1">
      <alignment horizontal="right"/>
    </xf>
    <xf numFmtId="0" fontId="47" fillId="4" borderId="0" xfId="0" applyFont="1" applyFill="1"/>
    <xf numFmtId="0" fontId="48" fillId="0" borderId="0" xfId="0" applyFont="1"/>
    <xf numFmtId="167" fontId="13" fillId="4" borderId="0" xfId="0" applyNumberFormat="1" applyFont="1" applyFill="1" applyBorder="1"/>
    <xf numFmtId="0" fontId="49" fillId="4" borderId="0" xfId="0" applyFont="1" applyFill="1"/>
    <xf numFmtId="3" fontId="28" fillId="4" borderId="0" xfId="0" quotePrefix="1" applyNumberFormat="1" applyFont="1" applyFill="1" applyBorder="1" applyAlignment="1">
      <alignment horizontal="right"/>
    </xf>
    <xf numFmtId="0" fontId="21" fillId="12" borderId="0" xfId="0" quotePrefix="1" applyFont="1" applyFill="1" applyBorder="1"/>
    <xf numFmtId="0" fontId="21" fillId="4" borderId="0" xfId="0" quotePrefix="1" applyFont="1" applyFill="1" applyBorder="1"/>
    <xf numFmtId="2" fontId="0" fillId="4" borderId="0" xfId="0" quotePrefix="1" applyNumberFormat="1" applyFill="1" applyAlignment="1">
      <alignment horizontal="right"/>
    </xf>
    <xf numFmtId="2" fontId="4" fillId="4" borderId="0" xfId="0" quotePrefix="1" applyNumberFormat="1" applyFont="1" applyFill="1" applyBorder="1" applyAlignment="1">
      <alignment horizontal="right" wrapText="1"/>
    </xf>
    <xf numFmtId="2" fontId="4" fillId="11" borderId="0" xfId="0" quotePrefix="1" applyNumberFormat="1" applyFont="1" applyFill="1" applyBorder="1" applyAlignment="1" applyProtection="1">
      <alignment horizontal="right"/>
      <protection locked="0"/>
    </xf>
    <xf numFmtId="3" fontId="50" fillId="4" borderId="0" xfId="0" applyNumberFormat="1" applyFont="1" applyFill="1" applyBorder="1" applyAlignment="1">
      <alignment horizontal="right"/>
    </xf>
    <xf numFmtId="16" fontId="0" fillId="4" borderId="0" xfId="0" applyNumberFormat="1" applyFill="1"/>
    <xf numFmtId="0" fontId="51" fillId="4" borderId="0" xfId="0" applyFont="1" applyFill="1"/>
    <xf numFmtId="164" fontId="46" fillId="4" borderId="0" xfId="0" applyNumberFormat="1" applyFont="1" applyFill="1"/>
    <xf numFmtId="164" fontId="4" fillId="4" borderId="0" xfId="0" applyNumberFormat="1" applyFont="1" applyFill="1" applyBorder="1" applyAlignment="1"/>
    <xf numFmtId="0" fontId="4" fillId="4" borderId="0" xfId="0" quotePrefix="1" applyFont="1" applyFill="1" applyBorder="1" applyAlignment="1">
      <alignment horizontal="right" vertical="top" wrapText="1"/>
    </xf>
    <xf numFmtId="3" fontId="4" fillId="4" borderId="0" xfId="0" quotePrefix="1" applyNumberFormat="1" applyFont="1" applyFill="1" applyBorder="1" applyAlignment="1">
      <alignment horizontal="right" vertical="top" wrapText="1"/>
    </xf>
    <xf numFmtId="0" fontId="4" fillId="7" borderId="10" xfId="0" applyFont="1" applyFill="1" applyBorder="1" applyAlignment="1">
      <alignment horizontal="left" vertical="top"/>
    </xf>
    <xf numFmtId="0" fontId="4" fillId="7" borderId="12" xfId="0" applyFont="1" applyFill="1" applyBorder="1" applyAlignment="1">
      <alignment horizontal="left" vertical="top"/>
    </xf>
    <xf numFmtId="0" fontId="4" fillId="7" borderId="1" xfId="0" applyFont="1" applyFill="1" applyBorder="1" applyAlignment="1">
      <alignment horizontal="left" vertical="top"/>
    </xf>
    <xf numFmtId="0" fontId="4" fillId="7" borderId="19" xfId="0" applyFont="1" applyFill="1" applyBorder="1" applyAlignment="1">
      <alignment horizontal="left" vertical="top"/>
    </xf>
    <xf numFmtId="0" fontId="4" fillId="7" borderId="6" xfId="0" applyFont="1" applyFill="1" applyBorder="1" applyAlignment="1">
      <alignment horizontal="left" vertical="top"/>
    </xf>
    <xf numFmtId="0" fontId="4" fillId="7" borderId="20" xfId="0" applyFont="1" applyFill="1" applyBorder="1" applyAlignment="1">
      <alignment horizontal="left" vertical="top"/>
    </xf>
    <xf numFmtId="0" fontId="4" fillId="7" borderId="2" xfId="0" applyFont="1" applyFill="1" applyBorder="1" applyAlignment="1">
      <alignment horizontal="left" vertical="top"/>
    </xf>
    <xf numFmtId="0" fontId="4" fillId="7" borderId="3" xfId="0" applyFont="1" applyFill="1" applyBorder="1" applyAlignment="1">
      <alignment horizontal="left" vertical="top"/>
    </xf>
    <xf numFmtId="0" fontId="4" fillId="7" borderId="4" xfId="0" applyFont="1" applyFill="1" applyBorder="1" applyAlignment="1">
      <alignment horizontal="left" vertical="top"/>
    </xf>
    <xf numFmtId="0" fontId="4" fillId="7" borderId="11" xfId="0" applyFont="1" applyFill="1" applyBorder="1" applyAlignment="1">
      <alignment horizontal="left" vertical="top"/>
    </xf>
    <xf numFmtId="0" fontId="4" fillId="7" borderId="9" xfId="0" applyFont="1" applyFill="1" applyBorder="1" applyAlignment="1">
      <alignment horizontal="left" vertical="top"/>
    </xf>
    <xf numFmtId="3" fontId="52" fillId="4" borderId="0" xfId="0" applyNumberFormat="1" applyFont="1" applyFill="1"/>
    <xf numFmtId="3" fontId="50" fillId="6" borderId="0" xfId="0" applyNumberFormat="1" applyFont="1" applyFill="1" applyBorder="1" applyAlignment="1">
      <alignment horizontal="right" vertical="center"/>
    </xf>
    <xf numFmtId="3" fontId="4" fillId="4" borderId="0" xfId="0" applyNumberFormat="1" applyFont="1" applyFill="1"/>
    <xf numFmtId="0" fontId="53" fillId="4" borderId="0" xfId="0" applyFont="1" applyFill="1"/>
    <xf numFmtId="3" fontId="4" fillId="4" borderId="0" xfId="0" applyNumberFormat="1" applyFont="1" applyFill="1" applyAlignment="1">
      <alignment horizontal="right"/>
    </xf>
    <xf numFmtId="3" fontId="28" fillId="6" borderId="0" xfId="0" applyNumberFormat="1" applyFont="1" applyFill="1" applyBorder="1"/>
    <xf numFmtId="164" fontId="11" fillId="4" borderId="0" xfId="0" applyNumberFormat="1" applyFont="1" applyFill="1" applyBorder="1"/>
    <xf numFmtId="2" fontId="4" fillId="0" borderId="0" xfId="0" quotePrefix="1" applyNumberFormat="1" applyFont="1" applyFill="1" applyBorder="1" applyAlignment="1">
      <alignment horizontal="right" wrapText="1"/>
    </xf>
    <xf numFmtId="0" fontId="18" fillId="4" borderId="0" xfId="0" applyFont="1" applyFill="1" applyBorder="1" applyAlignment="1">
      <alignment horizontal="left" vertical="top" wrapText="1"/>
    </xf>
    <xf numFmtId="0" fontId="21" fillId="9" borderId="0" xfId="0" quotePrefix="1" applyFont="1" applyFill="1" applyBorder="1" applyAlignment="1">
      <alignment horizontal="left" vertical="center" wrapText="1"/>
    </xf>
    <xf numFmtId="0" fontId="18" fillId="8" borderId="0" xfId="0" applyFont="1" applyFill="1" applyBorder="1" applyAlignment="1">
      <alignment horizontal="left" vertical="top" wrapText="1"/>
    </xf>
    <xf numFmtId="0" fontId="4" fillId="10" borderId="19" xfId="0" applyFont="1" applyFill="1" applyBorder="1" applyAlignment="1">
      <alignment horizontal="left" vertical="top"/>
    </xf>
    <xf numFmtId="0" fontId="4" fillId="10" borderId="20" xfId="0" applyFont="1" applyFill="1" applyBorder="1" applyAlignment="1">
      <alignment horizontal="left" vertical="top"/>
    </xf>
    <xf numFmtId="0" fontId="21" fillId="9" borderId="0" xfId="0" quotePrefix="1" applyFont="1" applyFill="1" applyBorder="1" applyAlignment="1">
      <alignment horizontal="left" vertical="center" wrapText="1"/>
    </xf>
    <xf numFmtId="2" fontId="46" fillId="4" borderId="0" xfId="0" applyNumberFormat="1" applyFont="1" applyFill="1"/>
    <xf numFmtId="2" fontId="46" fillId="4" borderId="0" xfId="0" quotePrefix="1" applyNumberFormat="1" applyFont="1" applyFill="1" applyAlignment="1">
      <alignment horizontal="right"/>
    </xf>
    <xf numFmtId="0" fontId="4" fillId="10" borderId="1" xfId="0" applyFont="1" applyFill="1" applyBorder="1" applyAlignment="1">
      <alignment vertical="top"/>
    </xf>
    <xf numFmtId="0" fontId="4" fillId="10" borderId="5" xfId="0" applyFont="1" applyFill="1" applyBorder="1" applyAlignment="1">
      <alignment vertical="top"/>
    </xf>
    <xf numFmtId="0" fontId="4" fillId="10" borderId="6" xfId="0" applyFont="1" applyFill="1" applyBorder="1" applyAlignment="1">
      <alignment vertical="top"/>
    </xf>
    <xf numFmtId="0" fontId="12" fillId="10" borderId="0" xfId="0" applyFont="1" applyFill="1" applyBorder="1" applyAlignment="1">
      <alignment horizontal="left"/>
    </xf>
    <xf numFmtId="165" fontId="46" fillId="4" borderId="0" xfId="0" applyNumberFormat="1" applyFont="1" applyFill="1"/>
    <xf numFmtId="0" fontId="4" fillId="7" borderId="2" xfId="0" applyFont="1" applyFill="1" applyBorder="1" applyAlignment="1">
      <alignment horizontal="left" vertical="center"/>
    </xf>
    <xf numFmtId="0" fontId="4" fillId="7" borderId="4" xfId="0" applyFont="1" applyFill="1" applyBorder="1" applyAlignment="1">
      <alignment horizontal="left" vertical="center"/>
    </xf>
    <xf numFmtId="1" fontId="4" fillId="8" borderId="0" xfId="0" applyNumberFormat="1" applyFont="1" applyFill="1" applyBorder="1"/>
    <xf numFmtId="0" fontId="4" fillId="7" borderId="2" xfId="0" applyFont="1" applyFill="1" applyBorder="1" applyAlignment="1">
      <alignment horizontal="left" vertical="top"/>
    </xf>
    <xf numFmtId="0" fontId="4" fillId="7" borderId="2" xfId="0" applyFont="1" applyFill="1" applyBorder="1"/>
    <xf numFmtId="0" fontId="19" fillId="2" borderId="0" xfId="0" applyFont="1" applyFill="1" applyAlignment="1">
      <alignment horizontal="left" vertical="justify" wrapText="1"/>
    </xf>
    <xf numFmtId="0" fontId="40" fillId="0" borderId="0" xfId="0" applyFont="1" applyAlignment="1">
      <alignment horizontal="left" wrapText="1"/>
    </xf>
    <xf numFmtId="0" fontId="5" fillId="4" borderId="0" xfId="1" applyFill="1" applyAlignment="1" applyProtection="1">
      <alignment horizontal="left"/>
    </xf>
    <xf numFmtId="0" fontId="4" fillId="7" borderId="2" xfId="0" applyFont="1" applyFill="1" applyBorder="1" applyAlignment="1">
      <alignment horizontal="left" vertical="top"/>
    </xf>
    <xf numFmtId="0" fontId="4" fillId="7" borderId="3" xfId="0" applyFont="1" applyFill="1" applyBorder="1" applyAlignment="1">
      <alignment horizontal="left" vertical="top"/>
    </xf>
    <xf numFmtId="0" fontId="4" fillId="7" borderId="4" xfId="0" applyFont="1" applyFill="1" applyBorder="1" applyAlignment="1">
      <alignment horizontal="left" vertical="top"/>
    </xf>
    <xf numFmtId="0" fontId="4" fillId="7" borderId="1" xfId="0" applyFont="1" applyFill="1" applyBorder="1" applyAlignment="1">
      <alignment horizontal="left" vertical="top"/>
    </xf>
    <xf numFmtId="0" fontId="4" fillId="7" borderId="19" xfId="0" applyFont="1" applyFill="1" applyBorder="1" applyAlignment="1">
      <alignment horizontal="left" vertical="top"/>
    </xf>
    <xf numFmtId="0" fontId="4" fillId="7" borderId="6" xfId="0" applyFont="1" applyFill="1" applyBorder="1" applyAlignment="1">
      <alignment horizontal="left" vertical="top"/>
    </xf>
    <xf numFmtId="0" fontId="4" fillId="7" borderId="20" xfId="0" applyFont="1" applyFill="1" applyBorder="1" applyAlignment="1">
      <alignment horizontal="left" vertical="top"/>
    </xf>
    <xf numFmtId="0" fontId="6" fillId="5" borderId="0" xfId="0" applyFont="1" applyFill="1" applyBorder="1" applyAlignment="1">
      <alignment wrapText="1"/>
    </xf>
    <xf numFmtId="0" fontId="11" fillId="5" borderId="0" xfId="0" applyFont="1" applyFill="1" applyBorder="1" applyAlignment="1">
      <alignment wrapText="1"/>
    </xf>
    <xf numFmtId="0" fontId="4" fillId="7" borderId="10" xfId="0" applyFont="1" applyFill="1" applyBorder="1" applyAlignment="1">
      <alignment horizontal="left" vertical="top"/>
    </xf>
    <xf numFmtId="0" fontId="4" fillId="7" borderId="11" xfId="0" applyFont="1" applyFill="1" applyBorder="1" applyAlignment="1">
      <alignment horizontal="left" vertical="top"/>
    </xf>
    <xf numFmtId="0" fontId="4" fillId="7" borderId="10" xfId="0" applyFont="1" applyFill="1" applyBorder="1" applyAlignment="1">
      <alignment horizontal="left" vertical="top" wrapText="1"/>
    </xf>
    <xf numFmtId="0" fontId="4" fillId="7" borderId="12" xfId="0" applyFont="1" applyFill="1" applyBorder="1" applyAlignment="1">
      <alignment horizontal="left" vertical="top" wrapText="1"/>
    </xf>
    <xf numFmtId="0" fontId="4" fillId="7" borderId="12" xfId="0" applyFont="1" applyFill="1" applyBorder="1" applyAlignment="1">
      <alignment horizontal="left" vertical="top"/>
    </xf>
    <xf numFmtId="0" fontId="6" fillId="4" borderId="0" xfId="0" applyFont="1" applyFill="1" applyBorder="1" applyAlignment="1">
      <alignment wrapText="1"/>
    </xf>
    <xf numFmtId="0" fontId="4" fillId="7" borderId="10" xfId="0" applyFont="1" applyFill="1" applyBorder="1" applyAlignment="1">
      <alignment horizontal="center" vertical="top" wrapText="1"/>
    </xf>
    <xf numFmtId="0" fontId="4" fillId="7" borderId="11" xfId="0" applyFont="1" applyFill="1" applyBorder="1" applyAlignment="1">
      <alignment horizontal="center" vertical="top" wrapText="1"/>
    </xf>
    <xf numFmtId="0" fontId="11" fillId="4" borderId="0" xfId="0" applyFont="1" applyFill="1" applyBorder="1" applyAlignment="1">
      <alignment wrapText="1"/>
    </xf>
    <xf numFmtId="0" fontId="6" fillId="8" borderId="0" xfId="0" applyFont="1" applyFill="1" applyBorder="1" applyAlignment="1">
      <alignment wrapText="1"/>
    </xf>
    <xf numFmtId="0" fontId="28" fillId="7" borderId="10" xfId="0" applyFont="1" applyFill="1" applyBorder="1" applyAlignment="1">
      <alignment horizontal="left" vertical="top"/>
    </xf>
    <xf numFmtId="0" fontId="28" fillId="7" borderId="10" xfId="0" applyFont="1" applyFill="1" applyBorder="1" applyAlignment="1">
      <alignment horizontal="left" vertical="top" wrapText="1"/>
    </xf>
    <xf numFmtId="0" fontId="4" fillId="7" borderId="11" xfId="0" applyFont="1" applyFill="1" applyBorder="1" applyAlignment="1">
      <alignment horizontal="left" vertical="top" wrapText="1"/>
    </xf>
    <xf numFmtId="0" fontId="28" fillId="7" borderId="2" xfId="0" applyFont="1" applyFill="1" applyBorder="1" applyAlignment="1" applyProtection="1">
      <alignment horizontal="left" vertical="top"/>
      <protection locked="0"/>
    </xf>
    <xf numFmtId="0" fontId="28" fillId="7" borderId="10" xfId="0" applyFont="1" applyFill="1" applyBorder="1" applyAlignment="1" applyProtection="1">
      <alignment horizontal="left" vertical="top"/>
      <protection locked="0"/>
    </xf>
    <xf numFmtId="0" fontId="29" fillId="4" borderId="0" xfId="0" applyFont="1" applyFill="1" applyBorder="1" applyAlignment="1">
      <alignment horizontal="left" vertical="top" wrapText="1"/>
    </xf>
    <xf numFmtId="0" fontId="4" fillId="7" borderId="12" xfId="0" applyFont="1" applyFill="1" applyBorder="1" applyAlignment="1">
      <alignment horizontal="center" vertical="top" wrapText="1"/>
    </xf>
    <xf numFmtId="0" fontId="29" fillId="6" borderId="0" xfId="0" applyFont="1" applyFill="1" applyBorder="1" applyAlignment="1">
      <alignment horizontal="left" vertical="top" wrapText="1"/>
    </xf>
    <xf numFmtId="0" fontId="5" fillId="4" borderId="0" xfId="1" applyFill="1" applyAlignment="1" applyProtection="1">
      <alignment horizontal="left" wrapText="1"/>
    </xf>
    <xf numFmtId="0" fontId="15" fillId="7" borderId="10" xfId="0" applyFont="1" applyFill="1" applyBorder="1" applyAlignment="1">
      <alignment horizontal="left" vertical="top" wrapText="1"/>
    </xf>
    <xf numFmtId="0" fontId="15" fillId="7" borderId="11" xfId="0" applyFont="1" applyFill="1" applyBorder="1" applyAlignment="1">
      <alignment horizontal="left" vertical="top" wrapText="1"/>
    </xf>
    <xf numFmtId="0" fontId="15" fillId="7" borderId="12" xfId="0" applyFont="1" applyFill="1" applyBorder="1" applyAlignment="1">
      <alignment horizontal="left" vertical="top" wrapText="1"/>
    </xf>
    <xf numFmtId="0" fontId="18" fillId="8" borderId="0" xfId="0" applyFont="1" applyFill="1" applyBorder="1" applyAlignment="1">
      <alignment horizontal="left" vertical="top" wrapText="1"/>
    </xf>
    <xf numFmtId="0" fontId="18" fillId="8" borderId="0" xfId="0" quotePrefix="1" applyFont="1" applyFill="1" applyBorder="1" applyAlignment="1">
      <alignment horizontal="left" vertical="top" wrapText="1"/>
    </xf>
    <xf numFmtId="0" fontId="21" fillId="4" borderId="0" xfId="0" quotePrefix="1" applyFont="1" applyFill="1" applyBorder="1" applyAlignment="1">
      <alignment horizontal="left" vertical="top" wrapText="1"/>
    </xf>
    <xf numFmtId="0" fontId="18" fillId="4" borderId="0" xfId="0" applyFont="1" applyFill="1" applyBorder="1" applyAlignment="1">
      <alignment horizontal="left" vertical="top" wrapText="1"/>
    </xf>
    <xf numFmtId="0" fontId="0" fillId="0" borderId="0" xfId="0" applyAlignment="1">
      <alignment wrapText="1"/>
    </xf>
    <xf numFmtId="0" fontId="4" fillId="10" borderId="1" xfId="0" applyFont="1" applyFill="1" applyBorder="1" applyAlignment="1">
      <alignment horizontal="left" vertical="top"/>
    </xf>
    <xf numFmtId="0" fontId="4" fillId="10" borderId="5" xfId="0" applyFont="1" applyFill="1" applyBorder="1" applyAlignment="1">
      <alignment horizontal="left" vertical="top"/>
    </xf>
    <xf numFmtId="0" fontId="4" fillId="10" borderId="6" xfId="0" applyFont="1" applyFill="1" applyBorder="1" applyAlignment="1">
      <alignment horizontal="left" vertical="top"/>
    </xf>
    <xf numFmtId="0" fontId="4" fillId="10" borderId="7" xfId="0" applyFont="1" applyFill="1" applyBorder="1" applyAlignment="1">
      <alignment horizontal="left" vertical="top"/>
    </xf>
    <xf numFmtId="0" fontId="6" fillId="8" borderId="0" xfId="0" applyFont="1" applyFill="1" applyBorder="1" applyAlignment="1">
      <alignment horizontal="center" wrapText="1"/>
    </xf>
    <xf numFmtId="0" fontId="4" fillId="10" borderId="10" xfId="0" applyFont="1" applyFill="1" applyBorder="1" applyAlignment="1">
      <alignment horizontal="left" vertical="top" wrapText="1"/>
    </xf>
    <xf numFmtId="0" fontId="4" fillId="10" borderId="11" xfId="0" applyFont="1" applyFill="1" applyBorder="1" applyAlignment="1">
      <alignment horizontal="left" vertical="top" wrapText="1"/>
    </xf>
    <xf numFmtId="0" fontId="4" fillId="10" borderId="12" xfId="0" applyFont="1" applyFill="1" applyBorder="1" applyAlignment="1">
      <alignment horizontal="left" vertical="top" wrapText="1"/>
    </xf>
    <xf numFmtId="0" fontId="21" fillId="9" borderId="0" xfId="0" quotePrefix="1" applyFont="1" applyFill="1" applyBorder="1" applyAlignment="1">
      <alignment horizontal="left" vertical="top" wrapText="1"/>
    </xf>
    <xf numFmtId="0" fontId="4" fillId="10" borderId="2" xfId="0" applyFont="1" applyFill="1" applyBorder="1" applyAlignment="1">
      <alignment horizontal="left" vertical="top"/>
    </xf>
    <xf numFmtId="0" fontId="4" fillId="10" borderId="3" xfId="0" applyFont="1" applyFill="1" applyBorder="1" applyAlignment="1">
      <alignment horizontal="left" vertical="top"/>
    </xf>
    <xf numFmtId="0" fontId="4" fillId="10" borderId="4" xfId="0" applyFont="1" applyFill="1" applyBorder="1" applyAlignment="1">
      <alignment horizontal="left" vertical="top"/>
    </xf>
    <xf numFmtId="0" fontId="4" fillId="10" borderId="8" xfId="0" applyFont="1" applyFill="1" applyBorder="1" applyAlignment="1">
      <alignment horizontal="left" vertical="top"/>
    </xf>
    <xf numFmtId="0" fontId="4" fillId="10" borderId="19" xfId="0" applyFont="1" applyFill="1" applyBorder="1" applyAlignment="1">
      <alignment horizontal="left" vertical="top"/>
    </xf>
    <xf numFmtId="0" fontId="4" fillId="10" borderId="9" xfId="0" applyFont="1" applyFill="1" applyBorder="1" applyAlignment="1">
      <alignment horizontal="left" vertical="top"/>
    </xf>
    <xf numFmtId="0" fontId="4" fillId="10" borderId="20" xfId="0" applyFont="1" applyFill="1" applyBorder="1" applyAlignment="1">
      <alignment horizontal="left" vertical="top"/>
    </xf>
    <xf numFmtId="0" fontId="21" fillId="9" borderId="0" xfId="0" quotePrefix="1" applyFont="1" applyFill="1" applyBorder="1" applyAlignment="1">
      <alignment horizontal="left" vertical="center" wrapText="1"/>
    </xf>
    <xf numFmtId="0" fontId="21" fillId="6" borderId="0" xfId="0" quotePrefix="1" applyFont="1" applyFill="1" applyBorder="1" applyAlignment="1">
      <alignment horizontal="left" wrapText="1"/>
    </xf>
    <xf numFmtId="0" fontId="18" fillId="6" borderId="0" xfId="0" applyFont="1" applyFill="1" applyBorder="1" applyAlignment="1">
      <alignment horizontal="left" wrapText="1"/>
    </xf>
    <xf numFmtId="0" fontId="4" fillId="10" borderId="10" xfId="0" applyFont="1" applyFill="1" applyBorder="1" applyAlignment="1">
      <alignment horizontal="left" vertical="top"/>
    </xf>
    <xf numFmtId="0" fontId="4" fillId="10" borderId="11" xfId="0" applyFont="1" applyFill="1" applyBorder="1" applyAlignment="1">
      <alignment horizontal="left" vertical="top"/>
    </xf>
    <xf numFmtId="0" fontId="4" fillId="10" borderId="12" xfId="0" applyFont="1" applyFill="1" applyBorder="1" applyAlignment="1">
      <alignment horizontal="left" vertical="top"/>
    </xf>
  </cellXfs>
  <cellStyles count="85">
    <cellStyle name="Hipervínculo" xfId="1" builtinId="8"/>
    <cellStyle name="Normal" xfId="0" builtinId="0"/>
    <cellStyle name="Normal 10" xfId="2"/>
    <cellStyle name="Normal 10 2" xfId="3"/>
    <cellStyle name="Normal 10 3" xfId="4"/>
    <cellStyle name="Normal 10 4" xfId="5"/>
    <cellStyle name="Normal 11" xfId="6"/>
    <cellStyle name="Normal 11 2" xfId="7"/>
    <cellStyle name="Normal 11 3" xfId="8"/>
    <cellStyle name="Normal 11 4" xfId="9"/>
    <cellStyle name="Normal 12" xfId="10"/>
    <cellStyle name="Normal 12 2" xfId="11"/>
    <cellStyle name="Normal 12 3" xfId="12"/>
    <cellStyle name="Normal 12 4" xfId="13"/>
    <cellStyle name="Normal 13" xfId="14"/>
    <cellStyle name="Normal 15" xfId="15"/>
    <cellStyle name="normal 2" xfId="16"/>
    <cellStyle name="Normal 2 10" xfId="17"/>
    <cellStyle name="Normal 2 11" xfId="18"/>
    <cellStyle name="Normal 2 12" xfId="19"/>
    <cellStyle name="Normal 2 13" xfId="20"/>
    <cellStyle name="normal 2 13 2" xfId="21"/>
    <cellStyle name="normal 2 14" xfId="22"/>
    <cellStyle name="normal 2 15" xfId="23"/>
    <cellStyle name="normal 2 2" xfId="24"/>
    <cellStyle name="Normal 2 2 2" xfId="25"/>
    <cellStyle name="normal 2 2 2 2" xfId="26"/>
    <cellStyle name="normal 2 3" xfId="27"/>
    <cellStyle name="normal 2 4" xfId="28"/>
    <cellStyle name="Normal 2 5" xfId="29"/>
    <cellStyle name="normal 2 5 2" xfId="30"/>
    <cellStyle name="Normal 2 5 2 2" xfId="31"/>
    <cellStyle name="Normal 2 5 2 3" xfId="32"/>
    <cellStyle name="Normal 2 5 2 4" xfId="33"/>
    <cellStyle name="Normal 2 5 2 5" xfId="34"/>
    <cellStyle name="Normal 2 5 3" xfId="35"/>
    <cellStyle name="Normal 2 5 4" xfId="36"/>
    <cellStyle name="normal 2 5 5" xfId="37"/>
    <cellStyle name="normal 2 5 6" xfId="38"/>
    <cellStyle name="normal 2 5 7" xfId="39"/>
    <cellStyle name="Normal 2 6" xfId="40"/>
    <cellStyle name="Normal 2 7" xfId="41"/>
    <cellStyle name="Normal 2 8" xfId="42"/>
    <cellStyle name="normal 2 8 2" xfId="43"/>
    <cellStyle name="normal 2 8 3" xfId="44"/>
    <cellStyle name="normal 2 8 4" xfId="45"/>
    <cellStyle name="normal 2 8 5" xfId="46"/>
    <cellStyle name="normal 2 9" xfId="47"/>
    <cellStyle name="Normal 2_T12" xfId="48"/>
    <cellStyle name="Normal 3" xfId="49"/>
    <cellStyle name="Normal 3 2" xfId="50"/>
    <cellStyle name="Normal 3 3" xfId="51"/>
    <cellStyle name="Normal 3 4" xfId="52"/>
    <cellStyle name="Normal 3 5" xfId="53"/>
    <cellStyle name="Normal 3 6" xfId="54"/>
    <cellStyle name="Normal 3 7" xfId="55"/>
    <cellStyle name="Normal 3 7 2" xfId="56"/>
    <cellStyle name="Normal 3 8" xfId="57"/>
    <cellStyle name="Normal 3 9" xfId="58"/>
    <cellStyle name="Normal 4" xfId="59"/>
    <cellStyle name="Normal 4 2" xfId="60"/>
    <cellStyle name="Normal 4 3" xfId="61"/>
    <cellStyle name="Normal 4 4" xfId="62"/>
    <cellStyle name="Normal 4 5" xfId="63"/>
    <cellStyle name="Normal 4 6" xfId="64"/>
    <cellStyle name="Normal 5" xfId="65"/>
    <cellStyle name="Normal 5 2" xfId="66"/>
    <cellStyle name="Normal 5 3" xfId="67"/>
    <cellStyle name="Normal 5 4" xfId="68"/>
    <cellStyle name="Normal 5 5" xfId="69"/>
    <cellStyle name="Normal 5 6" xfId="70"/>
    <cellStyle name="Normal 6" xfId="71"/>
    <cellStyle name="Normal 6 2" xfId="72"/>
    <cellStyle name="Normal 6 3" xfId="73"/>
    <cellStyle name="Normal 6 4" xfId="74"/>
    <cellStyle name="Normal 6 5" xfId="75"/>
    <cellStyle name="Normal 6 6" xfId="76"/>
    <cellStyle name="Normal 7" xfId="77"/>
    <cellStyle name="Normal 7 2" xfId="78"/>
    <cellStyle name="Normal 7 3" xfId="79"/>
    <cellStyle name="Normal 7 4" xfId="80"/>
    <cellStyle name="Normal 7 5" xfId="81"/>
    <cellStyle name="Normal 7 6" xfId="82"/>
    <cellStyle name="Normal 8" xfId="83"/>
    <cellStyle name="Normal 9" xfId="8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818181818181819"/>
          <c:y val="4.1791044776119404E-2"/>
          <c:w val="0.78909090909090907"/>
          <c:h val="0.68656716417910446"/>
        </c:manualLayout>
      </c:layout>
      <c:lineChart>
        <c:grouping val="standard"/>
        <c:varyColors val="0"/>
        <c:ser>
          <c:idx val="0"/>
          <c:order val="0"/>
          <c:tx>
            <c:v>Nacimientos</c:v>
          </c:tx>
          <c:marker>
            <c:symbol val="none"/>
          </c:marker>
          <c:cat>
            <c:numRef>
              <c:f>'T1'!$A$11:$A$58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'T1'!$B$11:$B$58</c:f>
              <c:numCache>
                <c:formatCode>#,##0</c:formatCode>
                <c:ptCount val="48"/>
                <c:pt idx="0">
                  <c:v>91924</c:v>
                </c:pt>
                <c:pt idx="1">
                  <c:v>93893</c:v>
                </c:pt>
                <c:pt idx="2">
                  <c:v>89243</c:v>
                </c:pt>
                <c:pt idx="3">
                  <c:v>85123</c:v>
                </c:pt>
                <c:pt idx="4">
                  <c:v>79679</c:v>
                </c:pt>
                <c:pt idx="5">
                  <c:v>73485</c:v>
                </c:pt>
                <c:pt idx="6">
                  <c:v>70121</c:v>
                </c:pt>
                <c:pt idx="7">
                  <c:v>66642</c:v>
                </c:pt>
                <c:pt idx="8">
                  <c:v>61718</c:v>
                </c:pt>
                <c:pt idx="9">
                  <c:v>60554</c:v>
                </c:pt>
                <c:pt idx="10">
                  <c:v>58004</c:v>
                </c:pt>
                <c:pt idx="11">
                  <c:v>55496</c:v>
                </c:pt>
                <c:pt idx="12">
                  <c:v>54150</c:v>
                </c:pt>
                <c:pt idx="13">
                  <c:v>52433</c:v>
                </c:pt>
                <c:pt idx="14">
                  <c:v>51961</c:v>
                </c:pt>
                <c:pt idx="15">
                  <c:v>50919</c:v>
                </c:pt>
                <c:pt idx="16">
                  <c:v>50209</c:v>
                </c:pt>
                <c:pt idx="17">
                  <c:v>51214</c:v>
                </c:pt>
                <c:pt idx="18">
                  <c:v>49986</c:v>
                </c:pt>
                <c:pt idx="19">
                  <c:v>48132</c:v>
                </c:pt>
                <c:pt idx="20">
                  <c:v>47448</c:v>
                </c:pt>
                <c:pt idx="21">
                  <c:v>47928</c:v>
                </c:pt>
                <c:pt idx="22">
                  <c:v>49232</c:v>
                </c:pt>
                <c:pt idx="23">
                  <c:v>49424</c:v>
                </c:pt>
                <c:pt idx="24">
                  <c:v>52482</c:v>
                </c:pt>
                <c:pt idx="25">
                  <c:v>57041</c:v>
                </c:pt>
                <c:pt idx="26">
                  <c:v>60237</c:v>
                </c:pt>
                <c:pt idx="27">
                  <c:v>63690</c:v>
                </c:pt>
                <c:pt idx="28">
                  <c:v>67706</c:v>
                </c:pt>
                <c:pt idx="29">
                  <c:v>69728</c:v>
                </c:pt>
                <c:pt idx="30">
                  <c:v>70143</c:v>
                </c:pt>
                <c:pt idx="31">
                  <c:v>72762</c:v>
                </c:pt>
                <c:pt idx="32">
                  <c:v>75529</c:v>
                </c:pt>
                <c:pt idx="33">
                  <c:v>79511</c:v>
                </c:pt>
                <c:pt idx="34">
                  <c:v>76544</c:v>
                </c:pt>
                <c:pt idx="35">
                  <c:v>74456</c:v>
                </c:pt>
                <c:pt idx="36">
                  <c:v>72773</c:v>
                </c:pt>
                <c:pt idx="37">
                  <c:v>70189</c:v>
                </c:pt>
                <c:pt idx="38">
                  <c:v>66098</c:v>
                </c:pt>
                <c:pt idx="39">
                  <c:v>66352</c:v>
                </c:pt>
                <c:pt idx="40">
                  <c:v>65675</c:v>
                </c:pt>
                <c:pt idx="41">
                  <c:v>64352</c:v>
                </c:pt>
                <c:pt idx="42">
                  <c:v>61521</c:v>
                </c:pt>
                <c:pt idx="43">
                  <c:v>58583</c:v>
                </c:pt>
                <c:pt idx="44">
                  <c:v>56727</c:v>
                </c:pt>
                <c:pt idx="45">
                  <c:v>52857</c:v>
                </c:pt>
                <c:pt idx="46">
                  <c:v>52286</c:v>
                </c:pt>
                <c:pt idx="47">
                  <c:v>52170</c:v>
                </c:pt>
              </c:numCache>
            </c:numRef>
          </c:val>
          <c:smooth val="0"/>
          <c:extLst>
            <c:ext xmlns:c16="http://schemas.microsoft.com/office/drawing/2014/chart" uri="{C3380CC4-5D6E-409C-BE32-E72D297353CC}">
              <c16:uniqueId val="{00000000-CA9F-47A2-AC78-C3ACCDA0FCF0}"/>
            </c:ext>
          </c:extLst>
        </c:ser>
        <c:ser>
          <c:idx val="1"/>
          <c:order val="1"/>
          <c:tx>
            <c:v>Defunciones</c:v>
          </c:tx>
          <c:marker>
            <c:symbol val="none"/>
          </c:marker>
          <c:cat>
            <c:numRef>
              <c:f>'T1'!$A$11:$A$58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'T1'!$E$11:$E$58</c:f>
              <c:numCache>
                <c:formatCode>#,##0</c:formatCode>
                <c:ptCount val="48"/>
                <c:pt idx="0">
                  <c:v>27060</c:v>
                </c:pt>
                <c:pt idx="1">
                  <c:v>28069</c:v>
                </c:pt>
                <c:pt idx="2">
                  <c:v>27856</c:v>
                </c:pt>
                <c:pt idx="3">
                  <c:v>28079</c:v>
                </c:pt>
                <c:pt idx="4">
                  <c:v>27527</c:v>
                </c:pt>
                <c:pt idx="5">
                  <c:v>27706</c:v>
                </c:pt>
                <c:pt idx="6">
                  <c:v>29754</c:v>
                </c:pt>
                <c:pt idx="7">
                  <c:v>28051</c:v>
                </c:pt>
                <c:pt idx="8">
                  <c:v>29837</c:v>
                </c:pt>
                <c:pt idx="9">
                  <c:v>29851</c:v>
                </c:pt>
                <c:pt idx="10">
                  <c:v>31547</c:v>
                </c:pt>
                <c:pt idx="11">
                  <c:v>30735</c:v>
                </c:pt>
                <c:pt idx="12">
                  <c:v>31965</c:v>
                </c:pt>
                <c:pt idx="13">
                  <c:v>33336</c:v>
                </c:pt>
                <c:pt idx="14">
                  <c:v>33729</c:v>
                </c:pt>
                <c:pt idx="15">
                  <c:v>35509</c:v>
                </c:pt>
                <c:pt idx="16">
                  <c:v>36605</c:v>
                </c:pt>
                <c:pt idx="17">
                  <c:v>35673</c:v>
                </c:pt>
                <c:pt idx="18">
                  <c:v>36459</c:v>
                </c:pt>
                <c:pt idx="19">
                  <c:v>36420</c:v>
                </c:pt>
                <c:pt idx="20">
                  <c:v>37124</c:v>
                </c:pt>
                <c:pt idx="21">
                  <c:v>37833</c:v>
                </c:pt>
                <c:pt idx="22">
                  <c:v>36710</c:v>
                </c:pt>
                <c:pt idx="23">
                  <c:v>38646</c:v>
                </c:pt>
                <c:pt idx="24">
                  <c:v>39081</c:v>
                </c:pt>
                <c:pt idx="25">
                  <c:v>38873</c:v>
                </c:pt>
                <c:pt idx="26">
                  <c:v>39422</c:v>
                </c:pt>
                <c:pt idx="27">
                  <c:v>40205</c:v>
                </c:pt>
                <c:pt idx="28">
                  <c:v>42202</c:v>
                </c:pt>
                <c:pt idx="29">
                  <c:v>41130</c:v>
                </c:pt>
                <c:pt idx="30">
                  <c:v>41743</c:v>
                </c:pt>
                <c:pt idx="31">
                  <c:v>40615</c:v>
                </c:pt>
                <c:pt idx="32">
                  <c:v>42180</c:v>
                </c:pt>
                <c:pt idx="33">
                  <c:v>42070</c:v>
                </c:pt>
                <c:pt idx="34">
                  <c:v>41809</c:v>
                </c:pt>
                <c:pt idx="35">
                  <c:v>41286</c:v>
                </c:pt>
                <c:pt idx="36">
                  <c:v>42032</c:v>
                </c:pt>
                <c:pt idx="37">
                  <c:v>43236</c:v>
                </c:pt>
                <c:pt idx="38">
                  <c:v>42640</c:v>
                </c:pt>
                <c:pt idx="39">
                  <c:v>43237</c:v>
                </c:pt>
                <c:pt idx="40">
                  <c:v>46925</c:v>
                </c:pt>
                <c:pt idx="41">
                  <c:v>45124</c:v>
                </c:pt>
                <c:pt idx="42">
                  <c:v>47008</c:v>
                </c:pt>
                <c:pt idx="43">
                  <c:v>46546</c:v>
                </c:pt>
                <c:pt idx="44">
                  <c:v>47080</c:v>
                </c:pt>
                <c:pt idx="45">
                  <c:v>66206</c:v>
                </c:pt>
                <c:pt idx="46">
                  <c:v>49299</c:v>
                </c:pt>
                <c:pt idx="47">
                  <c:v>50618</c:v>
                </c:pt>
              </c:numCache>
            </c:numRef>
          </c:val>
          <c:smooth val="0"/>
          <c:extLst>
            <c:ext xmlns:c16="http://schemas.microsoft.com/office/drawing/2014/chart" uri="{C3380CC4-5D6E-409C-BE32-E72D297353CC}">
              <c16:uniqueId val="{00000001-CA9F-47A2-AC78-C3ACCDA0FCF0}"/>
            </c:ext>
          </c:extLst>
        </c:ser>
        <c:dLbls>
          <c:showLegendKey val="0"/>
          <c:showVal val="0"/>
          <c:showCatName val="0"/>
          <c:showSerName val="0"/>
          <c:showPercent val="0"/>
          <c:showBubbleSize val="0"/>
        </c:dLbls>
        <c:smooth val="0"/>
        <c:axId val="501449184"/>
        <c:axId val="501445264"/>
      </c:lineChart>
      <c:catAx>
        <c:axId val="501449184"/>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501445264"/>
        <c:crosses val="autoZero"/>
        <c:auto val="1"/>
        <c:lblAlgn val="ctr"/>
        <c:lblOffset val="100"/>
        <c:tickLblSkip val="3"/>
        <c:noMultiLvlLbl val="0"/>
      </c:catAx>
      <c:valAx>
        <c:axId val="501445264"/>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Número de acontecimientos</a:t>
                </a:r>
              </a:p>
            </c:rich>
          </c:tx>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1449184"/>
        <c:crosses val="autoZero"/>
        <c:crossBetween val="between"/>
      </c:valAx>
    </c:plotArea>
    <c:legend>
      <c:legendPos val="b"/>
      <c:layout/>
      <c:overlay val="0"/>
      <c:txPr>
        <a:bodyPr/>
        <a:lstStyle/>
        <a:p>
          <a:pPr>
            <a:defRPr sz="9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54545454545454"/>
          <c:y val="4.1791044776119404E-2"/>
          <c:w val="0.8163636363636364"/>
          <c:h val="0.67761194029850746"/>
        </c:manualLayout>
      </c:layout>
      <c:barChart>
        <c:barDir val="col"/>
        <c:grouping val="percentStacked"/>
        <c:varyColors val="0"/>
        <c:ser>
          <c:idx val="0"/>
          <c:order val="0"/>
          <c:tx>
            <c:strRef>
              <c:f>'T7'!$C$7:$C$9</c:f>
              <c:strCache>
                <c:ptCount val="3"/>
                <c:pt idx="0">
                  <c:v>Españoles/ españolas</c:v>
                </c:pt>
              </c:strCache>
            </c:strRef>
          </c:tx>
          <c:invertIfNegative val="0"/>
          <c:cat>
            <c:numRef>
              <c:f>'T7'!$A$53:$A$89</c:f>
              <c:numCache>
                <c:formatCode>General</c:formatCode>
                <c:ptCount val="37"/>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pt idx="36">
                  <c:v>2022</c:v>
                </c:pt>
              </c:numCache>
            </c:numRef>
          </c:cat>
          <c:val>
            <c:numRef>
              <c:f>'T7'!$C$53:$C$89</c:f>
              <c:numCache>
                <c:formatCode>#,##0.0</c:formatCode>
                <c:ptCount val="37"/>
                <c:pt idx="0">
                  <c:v>95.830127711955683</c:v>
                </c:pt>
                <c:pt idx="1">
                  <c:v>95.715622076707206</c:v>
                </c:pt>
                <c:pt idx="2">
                  <c:v>95.17978978425225</c:v>
                </c:pt>
                <c:pt idx="3">
                  <c:v>94.118885535827076</c:v>
                </c:pt>
                <c:pt idx="4">
                  <c:v>94.217395772669647</c:v>
                </c:pt>
                <c:pt idx="5">
                  <c:v>94.290358630498829</c:v>
                </c:pt>
                <c:pt idx="6">
                  <c:v>93.788252798160485</c:v>
                </c:pt>
                <c:pt idx="7">
                  <c:v>92.75945877317082</c:v>
                </c:pt>
                <c:pt idx="8">
                  <c:v>92.225965275978226</c:v>
                </c:pt>
                <c:pt idx="9">
                  <c:v>92.924441160169962</c:v>
                </c:pt>
                <c:pt idx="10">
                  <c:v>92.791991961041973</c:v>
                </c:pt>
                <c:pt idx="11">
                  <c:v>93.943396226415103</c:v>
                </c:pt>
                <c:pt idx="12">
                  <c:v>93.734370658516255</c:v>
                </c:pt>
                <c:pt idx="13">
                  <c:v>93.381873132534253</c:v>
                </c:pt>
                <c:pt idx="14">
                  <c:v>92.820846905537451</c:v>
                </c:pt>
                <c:pt idx="15">
                  <c:v>91.019044437019716</c:v>
                </c:pt>
                <c:pt idx="16">
                  <c:v>89.548022598870062</c:v>
                </c:pt>
                <c:pt idx="17">
                  <c:v>85.967032598113263</c:v>
                </c:pt>
                <c:pt idx="18">
                  <c:v>83.210569777043759</c:v>
                </c:pt>
                <c:pt idx="19">
                  <c:v>82.07702840290699</c:v>
                </c:pt>
                <c:pt idx="20">
                  <c:v>80.637616494548595</c:v>
                </c:pt>
                <c:pt idx="21">
                  <c:v>79.588709102573247</c:v>
                </c:pt>
                <c:pt idx="22">
                  <c:v>77.247033279676558</c:v>
                </c:pt>
                <c:pt idx="23">
                  <c:v>75.045648204503962</c:v>
                </c:pt>
                <c:pt idx="24">
                  <c:v>74.291489791793012</c:v>
                </c:pt>
                <c:pt idx="25">
                  <c:v>74.677034477083851</c:v>
                </c:pt>
                <c:pt idx="26">
                  <c:v>77.13446954252629</c:v>
                </c:pt>
                <c:pt idx="27">
                  <c:v>78.02579780551136</c:v>
                </c:pt>
                <c:pt idx="28">
                  <c:v>80.650000000000006</c:v>
                </c:pt>
                <c:pt idx="29">
                  <c:v>81.825499034127489</c:v>
                </c:pt>
                <c:pt idx="30">
                  <c:v>82.232797937735469</c:v>
                </c:pt>
                <c:pt idx="31">
                  <c:v>81.424977035824114</c:v>
                </c:pt>
                <c:pt idx="32">
                  <c:v>81.527083245787281</c:v>
                </c:pt>
                <c:pt idx="33">
                  <c:v>78.694026680261715</c:v>
                </c:pt>
                <c:pt idx="34">
                  <c:v>74.576407939325478</c:v>
                </c:pt>
                <c:pt idx="35">
                  <c:v>79.697422487859555</c:v>
                </c:pt>
                <c:pt idx="36">
                  <c:v>77.821397263406638</c:v>
                </c:pt>
              </c:numCache>
            </c:numRef>
          </c:val>
          <c:extLst>
            <c:ext xmlns:c16="http://schemas.microsoft.com/office/drawing/2014/chart" uri="{C3380CC4-5D6E-409C-BE32-E72D297353CC}">
              <c16:uniqueId val="{00000000-67E5-435F-9988-651EDF035A4F}"/>
            </c:ext>
          </c:extLst>
        </c:ser>
        <c:ser>
          <c:idx val="1"/>
          <c:order val="1"/>
          <c:tx>
            <c:strRef>
              <c:f>'T7'!$D$7:$D$9</c:f>
              <c:strCache>
                <c:ptCount val="3"/>
                <c:pt idx="0">
                  <c:v>Extranjeros/ españolas</c:v>
                </c:pt>
              </c:strCache>
            </c:strRef>
          </c:tx>
          <c:invertIfNegative val="0"/>
          <c:cat>
            <c:numRef>
              <c:f>'T7'!$A$53:$A$89</c:f>
              <c:numCache>
                <c:formatCode>General</c:formatCode>
                <c:ptCount val="37"/>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pt idx="36">
                  <c:v>2022</c:v>
                </c:pt>
              </c:numCache>
            </c:numRef>
          </c:cat>
          <c:val>
            <c:numRef>
              <c:f>'T7'!$D$53:$D$89</c:f>
              <c:numCache>
                <c:formatCode>#,##0.0</c:formatCode>
                <c:ptCount val="37"/>
                <c:pt idx="0">
                  <c:v>1.8964456070164639</c:v>
                </c:pt>
                <c:pt idx="1">
                  <c:v>2.0617399438727779</c:v>
                </c:pt>
                <c:pt idx="2">
                  <c:v>2.1832933800479437</c:v>
                </c:pt>
                <c:pt idx="3">
                  <c:v>2.5721103235314757</c:v>
                </c:pt>
                <c:pt idx="4">
                  <c:v>2.6103936144702136</c:v>
                </c:pt>
                <c:pt idx="5">
                  <c:v>2.5568085610755529</c:v>
                </c:pt>
                <c:pt idx="6">
                  <c:v>2.5158083386873158</c:v>
                </c:pt>
                <c:pt idx="7">
                  <c:v>2.9274132114484712</c:v>
                </c:pt>
                <c:pt idx="8">
                  <c:v>3.1244215747973199</c:v>
                </c:pt>
                <c:pt idx="9">
                  <c:v>2.8782560502493997</c:v>
                </c:pt>
                <c:pt idx="10">
                  <c:v>2.7054185669011361</c:v>
                </c:pt>
                <c:pt idx="11">
                  <c:v>2.4830188679245286</c:v>
                </c:pt>
                <c:pt idx="12">
                  <c:v>2.452070019449847</c:v>
                </c:pt>
                <c:pt idx="13">
                  <c:v>2.7131916062781194</c:v>
                </c:pt>
                <c:pt idx="14">
                  <c:v>2.8762214983713354</c:v>
                </c:pt>
                <c:pt idx="15">
                  <c:v>3.2241897761443363</c:v>
                </c:pt>
                <c:pt idx="16">
                  <c:v>3.3998005982053838</c:v>
                </c:pt>
                <c:pt idx="17">
                  <c:v>4.142746835867996</c:v>
                </c:pt>
                <c:pt idx="18">
                  <c:v>4.9843104872006609</c:v>
                </c:pt>
                <c:pt idx="19">
                  <c:v>5.2101253379208652</c:v>
                </c:pt>
                <c:pt idx="20">
                  <c:v>5.6061314814148462</c:v>
                </c:pt>
                <c:pt idx="21">
                  <c:v>6.0731342219687789</c:v>
                </c:pt>
                <c:pt idx="22">
                  <c:v>7.5805787444315502</c:v>
                </c:pt>
                <c:pt idx="23">
                  <c:v>8.5859200649218916</c:v>
                </c:pt>
                <c:pt idx="24">
                  <c:v>8.3646654538103888</c:v>
                </c:pt>
                <c:pt idx="25">
                  <c:v>8.7262404344606281</c:v>
                </c:pt>
                <c:pt idx="26">
                  <c:v>7.6123297724863415</c:v>
                </c:pt>
                <c:pt idx="27">
                  <c:v>7.3540497529106297</c:v>
                </c:pt>
                <c:pt idx="28">
                  <c:v>7.11</c:v>
                </c:pt>
                <c:pt idx="29">
                  <c:v>6.4431745009658732</c:v>
                </c:pt>
                <c:pt idx="30">
                  <c:v>6.1392028554431883</c:v>
                </c:pt>
                <c:pt idx="31">
                  <c:v>6.358081393026878</c:v>
                </c:pt>
                <c:pt idx="32">
                  <c:v>5.9419254527881664</c:v>
                </c:pt>
                <c:pt idx="33">
                  <c:v>6.8230096014954542</c:v>
                </c:pt>
                <c:pt idx="34">
                  <c:v>7.8586412780377604</c:v>
                </c:pt>
                <c:pt idx="35">
                  <c:v>6.3083675756443771</c:v>
                </c:pt>
                <c:pt idx="36">
                  <c:v>7.4131951061478061</c:v>
                </c:pt>
              </c:numCache>
            </c:numRef>
          </c:val>
          <c:extLst>
            <c:ext xmlns:c16="http://schemas.microsoft.com/office/drawing/2014/chart" uri="{C3380CC4-5D6E-409C-BE32-E72D297353CC}">
              <c16:uniqueId val="{00000001-67E5-435F-9988-651EDF035A4F}"/>
            </c:ext>
          </c:extLst>
        </c:ser>
        <c:ser>
          <c:idx val="2"/>
          <c:order val="2"/>
          <c:tx>
            <c:strRef>
              <c:f>'T7'!$E$7:$E$9</c:f>
              <c:strCache>
                <c:ptCount val="3"/>
                <c:pt idx="0">
                  <c:v>Españoles/ extranjeras</c:v>
                </c:pt>
              </c:strCache>
            </c:strRef>
          </c:tx>
          <c:invertIfNegative val="0"/>
          <c:cat>
            <c:numRef>
              <c:f>'T7'!$A$53:$A$89</c:f>
              <c:numCache>
                <c:formatCode>General</c:formatCode>
                <c:ptCount val="37"/>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pt idx="36">
                  <c:v>2022</c:v>
                </c:pt>
              </c:numCache>
            </c:numRef>
          </c:cat>
          <c:val>
            <c:numRef>
              <c:f>'T7'!$E$53:$E$89</c:f>
              <c:numCache>
                <c:formatCode>#,##0.0</c:formatCode>
                <c:ptCount val="37"/>
                <c:pt idx="0">
                  <c:v>1.6194799199876901</c:v>
                </c:pt>
                <c:pt idx="1">
                  <c:v>1.6014967259120674</c:v>
                </c:pt>
                <c:pt idx="2">
                  <c:v>1.8661257606490871</c:v>
                </c:pt>
                <c:pt idx="3">
                  <c:v>2.1229559969120642</c:v>
                </c:pt>
                <c:pt idx="4">
                  <c:v>2.4493850844438354</c:v>
                </c:pt>
                <c:pt idx="5">
                  <c:v>2.3332994683192791</c:v>
                </c:pt>
                <c:pt idx="6">
                  <c:v>2.4447976194501742</c:v>
                </c:pt>
                <c:pt idx="7">
                  <c:v>2.8875104291362863</c:v>
                </c:pt>
                <c:pt idx="8">
                  <c:v>3.22807537111761</c:v>
                </c:pt>
                <c:pt idx="9">
                  <c:v>2.9262885645667835</c:v>
                </c:pt>
                <c:pt idx="10">
                  <c:v>2.7286078689031457</c:v>
                </c:pt>
                <c:pt idx="11">
                  <c:v>2.6264150943396225</c:v>
                </c:pt>
                <c:pt idx="12">
                  <c:v>2.7472909141428175</c:v>
                </c:pt>
                <c:pt idx="13">
                  <c:v>2.9329944705841946</c:v>
                </c:pt>
                <c:pt idx="14">
                  <c:v>2.9739413680781759</c:v>
                </c:pt>
                <c:pt idx="15">
                  <c:v>3.6852656197794853</c:v>
                </c:pt>
                <c:pt idx="16">
                  <c:v>4.393486208042539</c:v>
                </c:pt>
                <c:pt idx="17">
                  <c:v>5.7642595763252427</c:v>
                </c:pt>
                <c:pt idx="18">
                  <c:v>6.4178364987613552</c:v>
                </c:pt>
                <c:pt idx="19">
                  <c:v>7.4711231260752031</c:v>
                </c:pt>
                <c:pt idx="20">
                  <c:v>7.905437011982297</c:v>
                </c:pt>
                <c:pt idx="21">
                  <c:v>8.5180697127378995</c:v>
                </c:pt>
                <c:pt idx="22">
                  <c:v>9.6507318534047091</c:v>
                </c:pt>
                <c:pt idx="23">
                  <c:v>10.841955771961858</c:v>
                </c:pt>
                <c:pt idx="24">
                  <c:v>11.574691732363048</c:v>
                </c:pt>
                <c:pt idx="25">
                  <c:v>11.207109355714637</c:v>
                </c:pt>
                <c:pt idx="26">
                  <c:v>10.450134551088642</c:v>
                </c:pt>
                <c:pt idx="27">
                  <c:v>10.633218862551303</c:v>
                </c:pt>
                <c:pt idx="28">
                  <c:v>9.1999999999999993</c:v>
                </c:pt>
                <c:pt idx="29">
                  <c:v>8.7491951062459759</c:v>
                </c:pt>
                <c:pt idx="30">
                  <c:v>8.9708506841165967</c:v>
                </c:pt>
                <c:pt idx="31">
                  <c:v>9.4372778465593683</c:v>
                </c:pt>
                <c:pt idx="32">
                  <c:v>9.6902970962726389</c:v>
                </c:pt>
                <c:pt idx="33">
                  <c:v>11.020477525703118</c:v>
                </c:pt>
                <c:pt idx="34">
                  <c:v>13.377440697111506</c:v>
                </c:pt>
                <c:pt idx="35">
                  <c:v>10.823683227493461</c:v>
                </c:pt>
                <c:pt idx="36">
                  <c:v>11.114075542173268</c:v>
                </c:pt>
              </c:numCache>
            </c:numRef>
          </c:val>
          <c:extLst>
            <c:ext xmlns:c16="http://schemas.microsoft.com/office/drawing/2014/chart" uri="{C3380CC4-5D6E-409C-BE32-E72D297353CC}">
              <c16:uniqueId val="{00000002-67E5-435F-9988-651EDF035A4F}"/>
            </c:ext>
          </c:extLst>
        </c:ser>
        <c:ser>
          <c:idx val="3"/>
          <c:order val="3"/>
          <c:tx>
            <c:strRef>
              <c:f>'T7'!$F$7:$F$9</c:f>
              <c:strCache>
                <c:ptCount val="3"/>
                <c:pt idx="0">
                  <c:v>Extranjeros/Extranjeras</c:v>
                </c:pt>
              </c:strCache>
            </c:strRef>
          </c:tx>
          <c:invertIfNegative val="0"/>
          <c:cat>
            <c:numRef>
              <c:f>'T7'!$A$53:$A$89</c:f>
              <c:numCache>
                <c:formatCode>General</c:formatCode>
                <c:ptCount val="37"/>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pt idx="36">
                  <c:v>2022</c:v>
                </c:pt>
              </c:numCache>
            </c:numRef>
          </c:cat>
          <c:val>
            <c:numRef>
              <c:f>'T7'!$F$53:$F$89</c:f>
              <c:numCache>
                <c:formatCode>#,##0.0</c:formatCode>
                <c:ptCount val="37"/>
                <c:pt idx="0">
                  <c:v>0.65394676104016003</c:v>
                </c:pt>
                <c:pt idx="1">
                  <c:v>0.62114125350795135</c:v>
                </c:pt>
                <c:pt idx="2">
                  <c:v>0.77079107505070987</c:v>
                </c:pt>
                <c:pt idx="3">
                  <c:v>1.1860481437293844</c:v>
                </c:pt>
                <c:pt idx="4">
                  <c:v>0.72282552841629266</c:v>
                </c:pt>
                <c:pt idx="5">
                  <c:v>0.81953334010633627</c:v>
                </c:pt>
                <c:pt idx="6">
                  <c:v>1.2511412437020255</c:v>
                </c:pt>
                <c:pt idx="7">
                  <c:v>1.4256175862444227</c:v>
                </c:pt>
                <c:pt idx="8">
                  <c:v>1.4215377781068375</c:v>
                </c:pt>
                <c:pt idx="9">
                  <c:v>1.2710142250138554</c:v>
                </c:pt>
                <c:pt idx="10">
                  <c:v>1.7739816031537452</c:v>
                </c:pt>
                <c:pt idx="11">
                  <c:v>0.94716981132075462</c:v>
                </c:pt>
                <c:pt idx="12">
                  <c:v>1.0662684078910809</c:v>
                </c:pt>
                <c:pt idx="13">
                  <c:v>0.97194079060342742</c:v>
                </c:pt>
                <c:pt idx="14">
                  <c:v>1.3289902280130292</c:v>
                </c:pt>
                <c:pt idx="15">
                  <c:v>2.071500167056465</c:v>
                </c:pt>
                <c:pt idx="16">
                  <c:v>2.6586905948820205</c:v>
                </c:pt>
                <c:pt idx="17">
                  <c:v>4.1259609896934908</c:v>
                </c:pt>
                <c:pt idx="18">
                  <c:v>5.3872832369942198</c:v>
                </c:pt>
                <c:pt idx="19">
                  <c:v>5.2417231330969347</c:v>
                </c:pt>
                <c:pt idx="20">
                  <c:v>5.8508150120542624</c:v>
                </c:pt>
                <c:pt idx="21">
                  <c:v>5.8200869627200804</c:v>
                </c:pt>
                <c:pt idx="22">
                  <c:v>5.5216561224871787</c:v>
                </c:pt>
                <c:pt idx="23">
                  <c:v>5.5264759586122949</c:v>
                </c:pt>
                <c:pt idx="24">
                  <c:v>5.7691530220335556</c:v>
                </c:pt>
                <c:pt idx="25">
                  <c:v>5.3896157327408867</c:v>
                </c:pt>
                <c:pt idx="26">
                  <c:v>4.8030661338987191</c:v>
                </c:pt>
                <c:pt idx="27">
                  <c:v>3.9869335790267191</c:v>
                </c:pt>
                <c:pt idx="28">
                  <c:v>3.04</c:v>
                </c:pt>
                <c:pt idx="29">
                  <c:v>2.9821313586606566</c:v>
                </c:pt>
                <c:pt idx="30">
                  <c:v>2.6571485227047393</c:v>
                </c:pt>
                <c:pt idx="31">
                  <c:v>2.7796637245896405</c:v>
                </c:pt>
                <c:pt idx="32">
                  <c:v>2.8406942051519097</c:v>
                </c:pt>
                <c:pt idx="33">
                  <c:v>3.462486192539723</c:v>
                </c:pt>
                <c:pt idx="34">
                  <c:v>4.1875100855252541</c:v>
                </c:pt>
                <c:pt idx="35">
                  <c:v>3.170526709002615</c:v>
                </c:pt>
                <c:pt idx="36">
                  <c:v>3.6513320882722868</c:v>
                </c:pt>
              </c:numCache>
            </c:numRef>
          </c:val>
          <c:extLst>
            <c:ext xmlns:c16="http://schemas.microsoft.com/office/drawing/2014/chart" uri="{C3380CC4-5D6E-409C-BE32-E72D297353CC}">
              <c16:uniqueId val="{00000003-67E5-435F-9988-651EDF035A4F}"/>
            </c:ext>
          </c:extLst>
        </c:ser>
        <c:dLbls>
          <c:showLegendKey val="0"/>
          <c:showVal val="0"/>
          <c:showCatName val="0"/>
          <c:showSerName val="0"/>
          <c:showPercent val="0"/>
          <c:showBubbleSize val="0"/>
        </c:dLbls>
        <c:gapWidth val="75"/>
        <c:overlap val="100"/>
        <c:axId val="502209136"/>
        <c:axId val="502207960"/>
      </c:barChart>
      <c:catAx>
        <c:axId val="502209136"/>
        <c:scaling>
          <c:orientation val="minMax"/>
        </c:scaling>
        <c:delete val="0"/>
        <c:axPos val="b"/>
        <c:numFmt formatCode="General" sourceLinked="1"/>
        <c:majorTickMark val="out"/>
        <c:minorTickMark val="none"/>
        <c:tickLblPos val="nextTo"/>
        <c:txPr>
          <a:bodyPr rot="-2400000" vert="horz"/>
          <a:lstStyle/>
          <a:p>
            <a:pPr>
              <a:defRPr sz="1000" b="0" i="0" u="none" strike="noStrike" baseline="0">
                <a:solidFill>
                  <a:srgbClr val="000000"/>
                </a:solidFill>
                <a:latin typeface="Calibri"/>
                <a:ea typeface="Calibri"/>
                <a:cs typeface="Calibri"/>
              </a:defRPr>
            </a:pPr>
            <a:endParaRPr lang="es-ES"/>
          </a:p>
        </c:txPr>
        <c:crossAx val="502207960"/>
        <c:crosses val="autoZero"/>
        <c:auto val="1"/>
        <c:lblAlgn val="ctr"/>
        <c:lblOffset val="100"/>
        <c:tickLblSkip val="3"/>
        <c:noMultiLvlLbl val="0"/>
      </c:catAx>
      <c:valAx>
        <c:axId val="50220796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 de los matrimonios de cada año</a:t>
                </a:r>
              </a:p>
            </c:rich>
          </c:tx>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2209136"/>
        <c:crosses val="autoZero"/>
        <c:crossBetween val="between"/>
      </c:valAx>
    </c:plotArea>
    <c:legend>
      <c:legendPos val="b"/>
      <c:layout>
        <c:manualLayout>
          <c:xMode val="edge"/>
          <c:yMode val="edge"/>
          <c:x val="5.727263183011215E-2"/>
          <c:y val="0.89965448348807153"/>
          <c:w val="0.9"/>
          <c:h val="6.4524620989540482E-2"/>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78" l="0.70000000000000062" r="0.70000000000000062" t="0.7500000000000007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54545454545454"/>
          <c:y val="4.2944785276073622E-2"/>
          <c:w val="0.83636363636363631"/>
          <c:h val="0.63365493705346387"/>
        </c:manualLayout>
      </c:layout>
      <c:lineChart>
        <c:grouping val="standard"/>
        <c:varyColors val="0"/>
        <c:ser>
          <c:idx val="0"/>
          <c:order val="0"/>
          <c:tx>
            <c:v>Esposos 2010</c:v>
          </c:tx>
          <c:spPr>
            <a:ln>
              <a:solidFill>
                <a:schemeClr val="tx2">
                  <a:lumMod val="40000"/>
                  <a:lumOff val="60000"/>
                </a:schemeClr>
              </a:solidFill>
            </a:ln>
          </c:spPr>
          <c:marker>
            <c:symbol val="none"/>
          </c:marker>
          <c:cat>
            <c:strRef>
              <c:f>'T8'!$C$7:$N$7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'T8'!$D$53:$N$53</c:f>
              <c:numCache>
                <c:formatCode>#,##0.0</c:formatCode>
                <c:ptCount val="11"/>
                <c:pt idx="0">
                  <c:v>0.14229377566369883</c:v>
                </c:pt>
                <c:pt idx="1">
                  <c:v>2.7442371020856204</c:v>
                </c:pt>
                <c:pt idx="2">
                  <c:v>19.908931983575233</c:v>
                </c:pt>
                <c:pt idx="3">
                  <c:v>36.57356588201813</c:v>
                </c:pt>
                <c:pt idx="4">
                  <c:v>19.982111639630848</c:v>
                </c:pt>
                <c:pt idx="5">
                  <c:v>8.9116558929950802</c:v>
                </c:pt>
                <c:pt idx="6">
                  <c:v>4.817660690328089</c:v>
                </c:pt>
                <c:pt idx="7">
                  <c:v>2.8946619506443878</c:v>
                </c:pt>
                <c:pt idx="8">
                  <c:v>1.609952433223564</c:v>
                </c:pt>
                <c:pt idx="9">
                  <c:v>1.1302191324145221</c:v>
                </c:pt>
                <c:pt idx="10">
                  <c:v>1.2847095174208238</c:v>
                </c:pt>
              </c:numCache>
            </c:numRef>
          </c:val>
          <c:smooth val="0"/>
          <c:extLst>
            <c:ext xmlns:c16="http://schemas.microsoft.com/office/drawing/2014/chart" uri="{C3380CC4-5D6E-409C-BE32-E72D297353CC}">
              <c16:uniqueId val="{00000000-DD47-4097-B396-B94B5C8C7C3B}"/>
            </c:ext>
          </c:extLst>
        </c:ser>
        <c:ser>
          <c:idx val="6"/>
          <c:order val="1"/>
          <c:tx>
            <c:v>Esposos 2015</c:v>
          </c:tx>
          <c:spPr>
            <a:ln>
              <a:solidFill>
                <a:schemeClr val="tx2">
                  <a:lumMod val="60000"/>
                  <a:lumOff val="40000"/>
                </a:schemeClr>
              </a:solidFill>
            </a:ln>
          </c:spPr>
          <c:marker>
            <c:symbol val="none"/>
          </c:marker>
          <c:cat>
            <c:strRef>
              <c:f>'T8'!$C$7:$N$7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'T8'!$C$58:$N$58</c:f>
              <c:numCache>
                <c:formatCode>#,##0.0</c:formatCode>
                <c:ptCount val="12"/>
                <c:pt idx="0">
                  <c:v>0</c:v>
                </c:pt>
                <c:pt idx="1">
                  <c:v>5.3141478968237746E-2</c:v>
                </c:pt>
                <c:pt idx="2">
                  <c:v>1.3939418713976208</c:v>
                </c:pt>
                <c:pt idx="3">
                  <c:v>13.20361362056984</c:v>
                </c:pt>
                <c:pt idx="4">
                  <c:v>31.431140906675388</c:v>
                </c:pt>
                <c:pt idx="5">
                  <c:v>24.101704615133059</c:v>
                </c:pt>
                <c:pt idx="6">
                  <c:v>13.326247802804234</c:v>
                </c:pt>
                <c:pt idx="7">
                  <c:v>6.3033969668478935</c:v>
                </c:pt>
                <c:pt idx="8">
                  <c:v>3.8875035768303152</c:v>
                </c:pt>
                <c:pt idx="9">
                  <c:v>2.5630544086988514</c:v>
                </c:pt>
                <c:pt idx="10">
                  <c:v>1.5901565629726528</c:v>
                </c:pt>
                <c:pt idx="11">
                  <c:v>2.1460981891019091</c:v>
                </c:pt>
              </c:numCache>
            </c:numRef>
          </c:val>
          <c:smooth val="0"/>
          <c:extLst>
            <c:ext xmlns:c16="http://schemas.microsoft.com/office/drawing/2014/chart" uri="{C3380CC4-5D6E-409C-BE32-E72D297353CC}">
              <c16:uniqueId val="{00000001-DD47-4097-B396-B94B5C8C7C3B}"/>
            </c:ext>
          </c:extLst>
        </c:ser>
        <c:ser>
          <c:idx val="1"/>
          <c:order val="2"/>
          <c:tx>
            <c:v>Esposos 2022</c:v>
          </c:tx>
          <c:spPr>
            <a:ln>
              <a:solidFill>
                <a:schemeClr val="tx2">
                  <a:lumMod val="75000"/>
                </a:schemeClr>
              </a:solidFill>
            </a:ln>
          </c:spPr>
          <c:marker>
            <c:symbol val="none"/>
          </c:marker>
          <c:cat>
            <c:strRef>
              <c:f>'T8'!$C$7:$N$7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'T8'!$C$65:$N$65</c:f>
              <c:numCache>
                <c:formatCode>#,##0.0</c:formatCode>
                <c:ptCount val="12"/>
                <c:pt idx="0">
                  <c:v>0</c:v>
                </c:pt>
                <c:pt idx="1">
                  <c:v>4.5632581663307602E-2</c:v>
                </c:pt>
                <c:pt idx="2">
                  <c:v>1.3347530136517474</c:v>
                </c:pt>
                <c:pt idx="3">
                  <c:v>10.039167965927673</c:v>
                </c:pt>
                <c:pt idx="4">
                  <c:v>25.999163402669506</c:v>
                </c:pt>
                <c:pt idx="5">
                  <c:v>21.032817431646194</c:v>
                </c:pt>
                <c:pt idx="6">
                  <c:v>14.963684070426284</c:v>
                </c:pt>
                <c:pt idx="7">
                  <c:v>10.107616838422635</c:v>
                </c:pt>
                <c:pt idx="8">
                  <c:v>6.2516636878731404</c:v>
                </c:pt>
                <c:pt idx="9">
                  <c:v>4.2248165189945617</c:v>
                </c:pt>
                <c:pt idx="10">
                  <c:v>2.9585123778377764</c:v>
                </c:pt>
                <c:pt idx="11">
                  <c:v>3.0421721108871735</c:v>
                </c:pt>
              </c:numCache>
            </c:numRef>
          </c:val>
          <c:smooth val="0"/>
          <c:extLst>
            <c:ext xmlns:c16="http://schemas.microsoft.com/office/drawing/2014/chart" uri="{C3380CC4-5D6E-409C-BE32-E72D297353CC}">
              <c16:uniqueId val="{00000002-DD47-4097-B396-B94B5C8C7C3B}"/>
            </c:ext>
          </c:extLst>
        </c:ser>
        <c:ser>
          <c:idx val="3"/>
          <c:order val="3"/>
          <c:tx>
            <c:v>Esposas 2010</c:v>
          </c:tx>
          <c:spPr>
            <a:ln>
              <a:solidFill>
                <a:schemeClr val="accent6">
                  <a:lumMod val="60000"/>
                  <a:lumOff val="40000"/>
                </a:schemeClr>
              </a:solidFill>
            </a:ln>
          </c:spPr>
          <c:marker>
            <c:symbol val="none"/>
          </c:marker>
          <c:cat>
            <c:strRef>
              <c:f>'T8'!$C$7:$N$7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'T8'!$C$71:$N$71</c:f>
              <c:numCache>
                <c:formatCode>#,##0.0</c:formatCode>
                <c:ptCount val="12"/>
                <c:pt idx="0">
                  <c:v>0</c:v>
                </c:pt>
                <c:pt idx="1">
                  <c:v>0.48947626040137049</c:v>
                </c:pt>
                <c:pt idx="2">
                  <c:v>5.6942404960026103</c:v>
                </c:pt>
                <c:pt idx="3">
                  <c:v>28.00620003263175</c:v>
                </c:pt>
                <c:pt idx="4">
                  <c:v>34.960841899167889</c:v>
                </c:pt>
                <c:pt idx="5">
                  <c:v>16.132321749061838</c:v>
                </c:pt>
                <c:pt idx="6">
                  <c:v>6.7751672377223047</c:v>
                </c:pt>
                <c:pt idx="7">
                  <c:v>3.801598955783978</c:v>
                </c:pt>
                <c:pt idx="8">
                  <c:v>2.3209332680698318</c:v>
                </c:pt>
                <c:pt idx="9">
                  <c:v>1.0238211780062001</c:v>
                </c:pt>
                <c:pt idx="10">
                  <c:v>0.49355522923804862</c:v>
                </c:pt>
                <c:pt idx="11">
                  <c:v>0.30184369391417848</c:v>
                </c:pt>
              </c:numCache>
            </c:numRef>
          </c:val>
          <c:smooth val="0"/>
          <c:extLst>
            <c:ext xmlns:c16="http://schemas.microsoft.com/office/drawing/2014/chart" uri="{C3380CC4-5D6E-409C-BE32-E72D297353CC}">
              <c16:uniqueId val="{00000003-DD47-4097-B396-B94B5C8C7C3B}"/>
            </c:ext>
          </c:extLst>
        </c:ser>
        <c:ser>
          <c:idx val="7"/>
          <c:order val="4"/>
          <c:tx>
            <c:v>Esposas 2015</c:v>
          </c:tx>
          <c:spPr>
            <a:ln>
              <a:solidFill>
                <a:schemeClr val="accent2">
                  <a:lumMod val="60000"/>
                  <a:lumOff val="40000"/>
                </a:schemeClr>
              </a:solidFill>
            </a:ln>
          </c:spPr>
          <c:marker>
            <c:symbol val="none"/>
          </c:marker>
          <c:cat>
            <c:strRef>
              <c:f>'T8'!$C$7:$N$7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'T8'!$C$76:$N$76</c:f>
              <c:numCache>
                <c:formatCode>#,##0.0</c:formatCode>
                <c:ptCount val="12"/>
                <c:pt idx="0">
                  <c:v>0</c:v>
                </c:pt>
                <c:pt idx="1">
                  <c:v>0.26555541937328925</c:v>
                </c:pt>
                <c:pt idx="2">
                  <c:v>3.2397761163541281</c:v>
                </c:pt>
                <c:pt idx="3">
                  <c:v>19.949340196919557</c:v>
                </c:pt>
                <c:pt idx="4">
                  <c:v>33.104547125873268</c:v>
                </c:pt>
                <c:pt idx="5">
                  <c:v>20.925767046615189</c:v>
                </c:pt>
                <c:pt idx="6">
                  <c:v>10.732524410671243</c:v>
                </c:pt>
                <c:pt idx="7">
                  <c:v>5.2334844956489768</c:v>
                </c:pt>
                <c:pt idx="8">
                  <c:v>3.2275197123830535</c:v>
                </c:pt>
                <c:pt idx="9">
                  <c:v>1.6791273440372594</c:v>
                </c:pt>
                <c:pt idx="10">
                  <c:v>0.96825591371491604</c:v>
                </c:pt>
                <c:pt idx="11">
                  <c:v>0.67410221840911877</c:v>
                </c:pt>
              </c:numCache>
            </c:numRef>
          </c:val>
          <c:smooth val="0"/>
          <c:extLst>
            <c:ext xmlns:c16="http://schemas.microsoft.com/office/drawing/2014/chart" uri="{C3380CC4-5D6E-409C-BE32-E72D297353CC}">
              <c16:uniqueId val="{00000004-DD47-4097-B396-B94B5C8C7C3B}"/>
            </c:ext>
          </c:extLst>
        </c:ser>
        <c:ser>
          <c:idx val="2"/>
          <c:order val="5"/>
          <c:tx>
            <c:v>Esposas 2022</c:v>
          </c:tx>
          <c:spPr>
            <a:ln>
              <a:solidFill>
                <a:schemeClr val="accent2">
                  <a:lumMod val="75000"/>
                </a:schemeClr>
              </a:solidFill>
            </a:ln>
          </c:spPr>
          <c:marker>
            <c:symbol val="none"/>
          </c:marker>
          <c:cat>
            <c:strRef>
              <c:f>'T8'!$C$7:$N$7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'T8'!$C$83:$N$83</c:f>
              <c:numCache>
                <c:formatCode>#,##0.0</c:formatCode>
                <c:ptCount val="12"/>
                <c:pt idx="0">
                  <c:v>0</c:v>
                </c:pt>
                <c:pt idx="1">
                  <c:v>0.19000570017100513</c:v>
                </c:pt>
                <c:pt idx="2">
                  <c:v>2.6866806004180126</c:v>
                </c:pt>
                <c:pt idx="3">
                  <c:v>15.344860345810375</c:v>
                </c:pt>
                <c:pt idx="4">
                  <c:v>29.169675090252706</c:v>
                </c:pt>
                <c:pt idx="5">
                  <c:v>18.799163974919246</c:v>
                </c:pt>
                <c:pt idx="6">
                  <c:v>12.878586357590727</c:v>
                </c:pt>
                <c:pt idx="7">
                  <c:v>8.8542656279688394</c:v>
                </c:pt>
                <c:pt idx="8">
                  <c:v>5.5861675850275505</c:v>
                </c:pt>
                <c:pt idx="9">
                  <c:v>3.4125023750712522</c:v>
                </c:pt>
                <c:pt idx="10">
                  <c:v>1.930457913737412</c:v>
                </c:pt>
                <c:pt idx="11">
                  <c:v>1.1476344290328711</c:v>
                </c:pt>
              </c:numCache>
            </c:numRef>
          </c:val>
          <c:smooth val="0"/>
          <c:extLst>
            <c:ext xmlns:c16="http://schemas.microsoft.com/office/drawing/2014/chart" uri="{C3380CC4-5D6E-409C-BE32-E72D297353CC}">
              <c16:uniqueId val="{00000005-DD47-4097-B396-B94B5C8C7C3B}"/>
            </c:ext>
          </c:extLst>
        </c:ser>
        <c:dLbls>
          <c:showLegendKey val="0"/>
          <c:showVal val="0"/>
          <c:showCatName val="0"/>
          <c:showSerName val="0"/>
          <c:showPercent val="0"/>
          <c:showBubbleSize val="0"/>
        </c:dLbls>
        <c:smooth val="0"/>
        <c:axId val="502210704"/>
        <c:axId val="502207568"/>
      </c:lineChart>
      <c:catAx>
        <c:axId val="502210704"/>
        <c:scaling>
          <c:orientation val="minMax"/>
        </c:scaling>
        <c:delete val="0"/>
        <c:axPos val="b"/>
        <c:numFmt formatCode="General" sourceLinked="1"/>
        <c:majorTickMark val="out"/>
        <c:minorTickMark val="none"/>
        <c:tickLblPos val="nextTo"/>
        <c:txPr>
          <a:bodyPr rot="-1980000" vert="horz"/>
          <a:lstStyle/>
          <a:p>
            <a:pPr>
              <a:defRPr sz="800" b="0" i="0" u="none" strike="noStrike" baseline="0">
                <a:solidFill>
                  <a:srgbClr val="000000"/>
                </a:solidFill>
                <a:latin typeface="Calibri"/>
                <a:ea typeface="Calibri"/>
                <a:cs typeface="Calibri"/>
              </a:defRPr>
            </a:pPr>
            <a:endParaRPr lang="es-ES"/>
          </a:p>
        </c:txPr>
        <c:crossAx val="502207568"/>
        <c:crosses val="autoZero"/>
        <c:auto val="1"/>
        <c:lblAlgn val="ctr"/>
        <c:lblOffset val="1"/>
        <c:noMultiLvlLbl val="0"/>
      </c:catAx>
      <c:valAx>
        <c:axId val="502207568"/>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 de esposos o esposas en cada año</a:t>
                </a:r>
              </a:p>
            </c:rich>
          </c:tx>
          <c:layout/>
          <c:overlay val="0"/>
        </c:title>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2210704"/>
        <c:crosses val="autoZero"/>
        <c:crossBetween val="between"/>
      </c:valAx>
    </c:plotArea>
    <c:legend>
      <c:legendPos val="b"/>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78" l="0.70000000000000062" r="0.70000000000000062" t="0.7500000000000007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01422094965401"/>
          <c:y val="9.2416150108895964E-2"/>
          <c:w val="0.81131911238368049"/>
          <c:h val="0.66835030942233142"/>
        </c:manualLayout>
      </c:layout>
      <c:barChart>
        <c:barDir val="col"/>
        <c:grouping val="clustered"/>
        <c:varyColors val="0"/>
        <c:ser>
          <c:idx val="0"/>
          <c:order val="0"/>
          <c:tx>
            <c:v>Ambos sexos</c:v>
          </c:tx>
          <c:spPr>
            <a:solidFill>
              <a:srgbClr val="92D050"/>
            </a:solidFill>
            <a:ln>
              <a:solidFill>
                <a:srgbClr val="92D050"/>
              </a:solidFill>
            </a:ln>
            <a:effectLst>
              <a:outerShdw blurRad="50800" dist="50800" dir="5400000" algn="ctr" rotWithShape="0">
                <a:srgbClr val="92D050"/>
              </a:outerShdw>
            </a:effectLst>
          </c:spPr>
          <c:invertIfNegative val="0"/>
          <c:cat>
            <c:strRef>
              <c:f>'T9'!$C$7:$N$7</c:f>
              <c:strCache>
                <c:ptCount val="12"/>
                <c:pt idx="0">
                  <c:v>Menos de 1 año</c:v>
                </c:pt>
                <c:pt idx="1">
                  <c:v>De 1 a 9 años</c:v>
                </c:pt>
                <c:pt idx="2">
                  <c:v>De 10 a 19 años</c:v>
                </c:pt>
                <c:pt idx="3">
                  <c:v>De 20 a 29 años</c:v>
                </c:pt>
                <c:pt idx="4">
                  <c:v>De 30 a 39 años</c:v>
                </c:pt>
                <c:pt idx="5">
                  <c:v>De 40 a 49 años</c:v>
                </c:pt>
                <c:pt idx="6">
                  <c:v>De 50 a 59 años</c:v>
                </c:pt>
                <c:pt idx="7">
                  <c:v>De 60 a 69 años</c:v>
                </c:pt>
                <c:pt idx="8">
                  <c:v>De 70 a 79 años</c:v>
                </c:pt>
                <c:pt idx="9">
                  <c:v>De 80 a 89 años</c:v>
                </c:pt>
                <c:pt idx="10">
                  <c:v>De 90 a 99 años</c:v>
                </c:pt>
                <c:pt idx="11">
                  <c:v>De 100 y más años</c:v>
                </c:pt>
              </c:strCache>
            </c:strRef>
          </c:cat>
          <c:val>
            <c:numRef>
              <c:f>'T9'!$C$83:$N$83</c:f>
              <c:numCache>
                <c:formatCode>#,##0.0</c:formatCode>
                <c:ptCount val="12"/>
                <c:pt idx="0">
                  <c:v>0.2502248113539508</c:v>
                </c:pt>
                <c:pt idx="1">
                  <c:v>0.1251124056769754</c:v>
                </c:pt>
                <c:pt idx="2">
                  <c:v>0.19353325253157133</c:v>
                </c:pt>
                <c:pt idx="3">
                  <c:v>0.34601399695038509</c:v>
                </c:pt>
                <c:pt idx="4">
                  <c:v>0.65879501114282357</c:v>
                </c:pt>
                <c:pt idx="5">
                  <c:v>1.9881143214606873</c:v>
                </c:pt>
                <c:pt idx="6">
                  <c:v>5.4423896469484303</c:v>
                </c:pt>
                <c:pt idx="7">
                  <c:v>10.179067130625171</c:v>
                </c:pt>
                <c:pt idx="8">
                  <c:v>18.233178246080463</c:v>
                </c:pt>
                <c:pt idx="9">
                  <c:v>32.402158188997923</c:v>
                </c:pt>
                <c:pt idx="10">
                  <c:v>28.122922938577627</c:v>
                </c:pt>
                <c:pt idx="11">
                  <c:v>2.0584900496539862</c:v>
                </c:pt>
              </c:numCache>
            </c:numRef>
          </c:val>
          <c:extLst>
            <c:ext xmlns:c16="http://schemas.microsoft.com/office/drawing/2014/chart" uri="{C3380CC4-5D6E-409C-BE32-E72D297353CC}">
              <c16:uniqueId val="{00000000-86D6-48BE-B0F0-295B880DE6BA}"/>
            </c:ext>
          </c:extLst>
        </c:ser>
        <c:ser>
          <c:idx val="1"/>
          <c:order val="1"/>
          <c:tx>
            <c:v>Hombres</c:v>
          </c:tx>
          <c:spPr>
            <a:solidFill>
              <a:srgbClr val="00B0F0"/>
            </a:solidFill>
            <a:ln>
              <a:solidFill>
                <a:srgbClr val="00B0F0"/>
              </a:solidFill>
            </a:ln>
            <a:effectLst>
              <a:outerShdw blurRad="50800" dist="50800" dir="5400000" algn="ctr" rotWithShape="0">
                <a:srgbClr val="00B0F0"/>
              </a:outerShdw>
            </a:effectLst>
          </c:spPr>
          <c:invertIfNegative val="0"/>
          <c:cat>
            <c:strRef>
              <c:f>'T9'!$C$7:$N$7</c:f>
              <c:strCache>
                <c:ptCount val="12"/>
                <c:pt idx="0">
                  <c:v>Menos de 1 año</c:v>
                </c:pt>
                <c:pt idx="1">
                  <c:v>De 1 a 9 años</c:v>
                </c:pt>
                <c:pt idx="2">
                  <c:v>De 10 a 19 años</c:v>
                </c:pt>
                <c:pt idx="3">
                  <c:v>De 20 a 29 años</c:v>
                </c:pt>
                <c:pt idx="4">
                  <c:v>De 30 a 39 años</c:v>
                </c:pt>
                <c:pt idx="5">
                  <c:v>De 40 a 49 años</c:v>
                </c:pt>
                <c:pt idx="6">
                  <c:v>De 50 a 59 años</c:v>
                </c:pt>
                <c:pt idx="7">
                  <c:v>De 60 a 69 años</c:v>
                </c:pt>
                <c:pt idx="8">
                  <c:v>De 70 a 79 años</c:v>
                </c:pt>
                <c:pt idx="9">
                  <c:v>De 80 a 89 años</c:v>
                </c:pt>
                <c:pt idx="10">
                  <c:v>De 90 a 99 años</c:v>
                </c:pt>
                <c:pt idx="11">
                  <c:v>De 100 y más años</c:v>
                </c:pt>
              </c:strCache>
            </c:strRef>
          </c:cat>
          <c:val>
            <c:numRef>
              <c:f>'T9'!$C$101:$N$101</c:f>
              <c:numCache>
                <c:formatCode>#,##0.0</c:formatCode>
                <c:ptCount val="12"/>
                <c:pt idx="0">
                  <c:v>0.30514735405123261</c:v>
                </c:pt>
                <c:pt idx="1">
                  <c:v>0.16863406408094433</c:v>
                </c:pt>
                <c:pt idx="2">
                  <c:v>0.25696619288524852</c:v>
                </c:pt>
                <c:pt idx="3">
                  <c:v>0.48181161165984099</c:v>
                </c:pt>
                <c:pt idx="4">
                  <c:v>0.83514012687705763</c:v>
                </c:pt>
                <c:pt idx="5">
                  <c:v>2.4853448968120131</c:v>
                </c:pt>
                <c:pt idx="6">
                  <c:v>7.2191439813699505</c:v>
                </c:pt>
                <c:pt idx="7">
                  <c:v>13.314060868866939</c:v>
                </c:pt>
                <c:pt idx="8">
                  <c:v>22.460451296876254</c:v>
                </c:pt>
                <c:pt idx="9">
                  <c:v>32.498193206456278</c:v>
                </c:pt>
                <c:pt idx="10">
                  <c:v>19.180117240825503</c:v>
                </c:pt>
                <c:pt idx="11">
                  <c:v>0.79498915923873759</c:v>
                </c:pt>
              </c:numCache>
            </c:numRef>
          </c:val>
          <c:extLst>
            <c:ext xmlns:c16="http://schemas.microsoft.com/office/drawing/2014/chart" uri="{C3380CC4-5D6E-409C-BE32-E72D297353CC}">
              <c16:uniqueId val="{00000001-86D6-48BE-B0F0-295B880DE6BA}"/>
            </c:ext>
          </c:extLst>
        </c:ser>
        <c:ser>
          <c:idx val="2"/>
          <c:order val="2"/>
          <c:tx>
            <c:v>Mujeres</c:v>
          </c:tx>
          <c:spPr>
            <a:solidFill>
              <a:schemeClr val="accent6">
                <a:lumMod val="75000"/>
              </a:schemeClr>
            </a:solidFill>
          </c:spPr>
          <c:invertIfNegative val="0"/>
          <c:cat>
            <c:strRef>
              <c:f>'T9'!$C$7:$N$7</c:f>
              <c:strCache>
                <c:ptCount val="12"/>
                <c:pt idx="0">
                  <c:v>Menos de 1 año</c:v>
                </c:pt>
                <c:pt idx="1">
                  <c:v>De 1 a 9 años</c:v>
                </c:pt>
                <c:pt idx="2">
                  <c:v>De 10 a 19 años</c:v>
                </c:pt>
                <c:pt idx="3">
                  <c:v>De 20 a 29 años</c:v>
                </c:pt>
                <c:pt idx="4">
                  <c:v>De 30 a 39 años</c:v>
                </c:pt>
                <c:pt idx="5">
                  <c:v>De 40 a 49 años</c:v>
                </c:pt>
                <c:pt idx="6">
                  <c:v>De 50 a 59 años</c:v>
                </c:pt>
                <c:pt idx="7">
                  <c:v>De 60 a 69 años</c:v>
                </c:pt>
                <c:pt idx="8">
                  <c:v>De 70 a 79 años</c:v>
                </c:pt>
                <c:pt idx="9">
                  <c:v>De 80 a 89 años</c:v>
                </c:pt>
                <c:pt idx="10">
                  <c:v>De 90 a 99 años</c:v>
                </c:pt>
                <c:pt idx="11">
                  <c:v>De 100 y más años</c:v>
                </c:pt>
              </c:strCache>
            </c:strRef>
          </c:cat>
          <c:val>
            <c:numRef>
              <c:f>'T9'!$C$119:$N$119</c:f>
              <c:numCache>
                <c:formatCode>#,##0.0</c:formatCode>
                <c:ptCount val="12"/>
                <c:pt idx="0">
                  <c:v>0.19811033221578786</c:v>
                </c:pt>
                <c:pt idx="1">
                  <c:v>8.3815909783602566E-2</c:v>
                </c:pt>
                <c:pt idx="2">
                  <c:v>0.13334349283754954</c:v>
                </c:pt>
                <c:pt idx="3">
                  <c:v>0.2171594026211521</c:v>
                </c:pt>
                <c:pt idx="4">
                  <c:v>0.49146601645839683</c:v>
                </c:pt>
                <c:pt idx="5">
                  <c:v>1.5163060042669918</c:v>
                </c:pt>
                <c:pt idx="6">
                  <c:v>3.7564766839378239</c:v>
                </c:pt>
                <c:pt idx="7">
                  <c:v>7.2043584273087475</c:v>
                </c:pt>
                <c:pt idx="8">
                  <c:v>14.222035964644924</c:v>
                </c:pt>
                <c:pt idx="9">
                  <c:v>32.311033221578789</c:v>
                </c:pt>
                <c:pt idx="10">
                  <c:v>36.608503505028956</c:v>
                </c:pt>
                <c:pt idx="11">
                  <c:v>3.2573910393172811</c:v>
                </c:pt>
              </c:numCache>
            </c:numRef>
          </c:val>
          <c:extLst>
            <c:ext xmlns:c16="http://schemas.microsoft.com/office/drawing/2014/chart" uri="{C3380CC4-5D6E-409C-BE32-E72D297353CC}">
              <c16:uniqueId val="{00000002-86D6-48BE-B0F0-295B880DE6BA}"/>
            </c:ext>
          </c:extLst>
        </c:ser>
        <c:dLbls>
          <c:showLegendKey val="0"/>
          <c:showVal val="0"/>
          <c:showCatName val="0"/>
          <c:showSerName val="0"/>
          <c:showPercent val="0"/>
          <c:showBubbleSize val="0"/>
        </c:dLbls>
        <c:gapWidth val="91"/>
        <c:overlap val="23"/>
        <c:axId val="502208352"/>
        <c:axId val="501986088"/>
      </c:barChart>
      <c:catAx>
        <c:axId val="502208352"/>
        <c:scaling>
          <c:orientation val="minMax"/>
        </c:scaling>
        <c:delete val="0"/>
        <c:axPos val="b"/>
        <c:numFmt formatCode="General" sourceLinked="1"/>
        <c:majorTickMark val="none"/>
        <c:minorTickMark val="none"/>
        <c:tickLblPos val="nextTo"/>
        <c:txPr>
          <a:bodyPr rot="-1980000" vert="horz"/>
          <a:lstStyle/>
          <a:p>
            <a:pPr>
              <a:defRPr sz="900" b="0" i="0" u="none" strike="noStrike" baseline="0">
                <a:solidFill>
                  <a:srgbClr val="000000"/>
                </a:solidFill>
                <a:latin typeface="Calibri"/>
                <a:ea typeface="Calibri"/>
                <a:cs typeface="Calibri"/>
              </a:defRPr>
            </a:pPr>
            <a:endParaRPr lang="es-ES"/>
          </a:p>
        </c:txPr>
        <c:crossAx val="501986088"/>
        <c:crosses val="autoZero"/>
        <c:auto val="1"/>
        <c:lblAlgn val="ctr"/>
        <c:lblOffset val="0"/>
        <c:noMultiLvlLbl val="0"/>
      </c:catAx>
      <c:valAx>
        <c:axId val="501986088"/>
        <c:scaling>
          <c:orientation val="minMax"/>
          <c:max val="4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 de defunciones en cada sexo</a:t>
                </a:r>
              </a:p>
            </c:rich>
          </c:tx>
          <c:layout/>
          <c:overlay val="0"/>
        </c:title>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2208352"/>
        <c:crosses val="autoZero"/>
        <c:crossBetween val="between"/>
      </c:valAx>
    </c:plotArea>
    <c:legend>
      <c:legendPos val="b"/>
      <c:layout>
        <c:manualLayout>
          <c:xMode val="edge"/>
          <c:yMode val="edge"/>
          <c:x val="0.31720328754526123"/>
          <c:y val="0.91589024479509784"/>
          <c:w val="0.41182213537176476"/>
          <c:h val="5.2237245244742811E-2"/>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22" l="0.70000000000000062" r="0.70000000000000062" t="0.7500000000000012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27272727272727"/>
          <c:y val="3.669724770642202E-2"/>
          <c:w val="0.79454545454545455"/>
          <c:h val="0.7178899082568807"/>
        </c:manualLayout>
      </c:layout>
      <c:barChart>
        <c:barDir val="col"/>
        <c:grouping val="clustered"/>
        <c:varyColors val="0"/>
        <c:ser>
          <c:idx val="0"/>
          <c:order val="0"/>
          <c:tx>
            <c:v>Hombres</c:v>
          </c:tx>
          <c:spPr>
            <a:solidFill>
              <a:schemeClr val="tx2">
                <a:lumMod val="60000"/>
                <a:lumOff val="40000"/>
              </a:schemeClr>
            </a:solidFill>
            <a:ln>
              <a:solidFill>
                <a:schemeClr val="tx2">
                  <a:lumMod val="60000"/>
                  <a:lumOff val="40000"/>
                </a:schemeClr>
              </a:solidFill>
            </a:ln>
            <a:effectLst>
              <a:outerShdw blurRad="50800" dist="50800" dir="5400000" algn="ctr" rotWithShape="0">
                <a:schemeClr val="tx2">
                  <a:lumMod val="60000"/>
                  <a:lumOff val="40000"/>
                </a:schemeClr>
              </a:outerShdw>
            </a:effectLst>
          </c:spPr>
          <c:invertIfNegative val="0"/>
          <c:cat>
            <c:strLit>
              <c:ptCount val="17"/>
              <c:pt idx="0">
                <c:v>I</c:v>
              </c:pt>
              <c:pt idx="1">
                <c:v>II</c:v>
              </c:pt>
              <c:pt idx="2">
                <c:v>III</c:v>
              </c:pt>
              <c:pt idx="3">
                <c:v>IV</c:v>
              </c:pt>
              <c:pt idx="4">
                <c:v>V</c:v>
              </c:pt>
              <c:pt idx="5">
                <c:v>VI,VII,VIII</c:v>
              </c:pt>
              <c:pt idx="6">
                <c:v>IX</c:v>
              </c:pt>
              <c:pt idx="7">
                <c:v>X</c:v>
              </c:pt>
              <c:pt idx="8">
                <c:v>XI</c:v>
              </c:pt>
              <c:pt idx="9">
                <c:v>XII</c:v>
              </c:pt>
              <c:pt idx="10">
                <c:v>XIII</c:v>
              </c:pt>
              <c:pt idx="11">
                <c:v>XIV</c:v>
              </c:pt>
              <c:pt idx="12">
                <c:v>XV</c:v>
              </c:pt>
              <c:pt idx="13">
                <c:v>XVI</c:v>
              </c:pt>
              <c:pt idx="14">
                <c:v>XVII</c:v>
              </c:pt>
              <c:pt idx="15">
                <c:v>XVIII</c:v>
              </c:pt>
              <c:pt idx="16">
                <c:v>XX</c:v>
              </c:pt>
            </c:strLit>
          </c:cat>
          <c:val>
            <c:numRef>
              <c:f>'T10'!$C$103:$S$103</c:f>
              <c:numCache>
                <c:formatCode>#,##0.0</c:formatCode>
                <c:ptCount val="17"/>
                <c:pt idx="0">
                  <c:v>9.4836585561712035</c:v>
                </c:pt>
                <c:pt idx="1">
                  <c:v>30.121255922267725</c:v>
                </c:pt>
                <c:pt idx="2">
                  <c:v>0.35332851521721675</c:v>
                </c:pt>
                <c:pt idx="3">
                  <c:v>1.7545972857945877</c:v>
                </c:pt>
                <c:pt idx="4">
                  <c:v>2.9109451537782061</c:v>
                </c:pt>
                <c:pt idx="5">
                  <c:v>4.492893278728018</c:v>
                </c:pt>
                <c:pt idx="6">
                  <c:v>22.002730265799407</c:v>
                </c:pt>
                <c:pt idx="7">
                  <c:v>12.507026419336706</c:v>
                </c:pt>
                <c:pt idx="8">
                  <c:v>5.2678069541475949</c:v>
                </c:pt>
                <c:pt idx="9">
                  <c:v>0.38544928932787281</c:v>
                </c:pt>
                <c:pt idx="10">
                  <c:v>0.58620412751947326</c:v>
                </c:pt>
                <c:pt idx="11">
                  <c:v>3.1558660563719587</c:v>
                </c:pt>
                <c:pt idx="12">
                  <c:v>0</c:v>
                </c:pt>
                <c:pt idx="13">
                  <c:v>0.20476993495543244</c:v>
                </c:pt>
                <c:pt idx="14">
                  <c:v>0.22484541877459246</c:v>
                </c:pt>
                <c:pt idx="15">
                  <c:v>2.4010278647715411</c:v>
                </c:pt>
                <c:pt idx="16">
                  <c:v>4.1475949570384651</c:v>
                </c:pt>
              </c:numCache>
            </c:numRef>
          </c:val>
          <c:extLst>
            <c:ext xmlns:c16="http://schemas.microsoft.com/office/drawing/2014/chart" uri="{C3380CC4-5D6E-409C-BE32-E72D297353CC}">
              <c16:uniqueId val="{00000000-2C0A-4448-9743-7164E833D179}"/>
            </c:ext>
          </c:extLst>
        </c:ser>
        <c:ser>
          <c:idx val="1"/>
          <c:order val="1"/>
          <c:tx>
            <c:v>Mujeres</c:v>
          </c:tx>
          <c:spPr>
            <a:solidFill>
              <a:schemeClr val="accent6"/>
            </a:solidFill>
            <a:ln>
              <a:solidFill>
                <a:schemeClr val="accent6"/>
              </a:solidFill>
            </a:ln>
            <a:effectLst>
              <a:outerShdw blurRad="50800" dist="50800" dir="5400000" algn="ctr" rotWithShape="0">
                <a:schemeClr val="accent6"/>
              </a:outerShdw>
            </a:effectLst>
          </c:spPr>
          <c:invertIfNegative val="0"/>
          <c:cat>
            <c:strLit>
              <c:ptCount val="17"/>
              <c:pt idx="0">
                <c:v>I</c:v>
              </c:pt>
              <c:pt idx="1">
                <c:v>II</c:v>
              </c:pt>
              <c:pt idx="2">
                <c:v>III</c:v>
              </c:pt>
              <c:pt idx="3">
                <c:v>IV</c:v>
              </c:pt>
              <c:pt idx="4">
                <c:v>V</c:v>
              </c:pt>
              <c:pt idx="5">
                <c:v>VI,VII,VIII</c:v>
              </c:pt>
              <c:pt idx="6">
                <c:v>IX</c:v>
              </c:pt>
              <c:pt idx="7">
                <c:v>X</c:v>
              </c:pt>
              <c:pt idx="8">
                <c:v>XI</c:v>
              </c:pt>
              <c:pt idx="9">
                <c:v>XII</c:v>
              </c:pt>
              <c:pt idx="10">
                <c:v>XIII</c:v>
              </c:pt>
              <c:pt idx="11">
                <c:v>XIV</c:v>
              </c:pt>
              <c:pt idx="12">
                <c:v>XV</c:v>
              </c:pt>
              <c:pt idx="13">
                <c:v>XVI</c:v>
              </c:pt>
              <c:pt idx="14">
                <c:v>XVII</c:v>
              </c:pt>
              <c:pt idx="15">
                <c:v>XVIII</c:v>
              </c:pt>
              <c:pt idx="16">
                <c:v>XX</c:v>
              </c:pt>
            </c:strLit>
          </c:cat>
          <c:val>
            <c:numRef>
              <c:f>'T10'!$C$121:$S$121</c:f>
              <c:numCache>
                <c:formatCode>#,##0.0</c:formatCode>
                <c:ptCount val="17"/>
                <c:pt idx="0">
                  <c:v>8.4082596769277664</c:v>
                </c:pt>
                <c:pt idx="1">
                  <c:v>22.310271258762572</c:v>
                </c:pt>
                <c:pt idx="2">
                  <c:v>0.49146601645839683</c:v>
                </c:pt>
                <c:pt idx="3">
                  <c:v>2.3049375190490702</c:v>
                </c:pt>
                <c:pt idx="4">
                  <c:v>6.8005181347150261</c:v>
                </c:pt>
                <c:pt idx="5">
                  <c:v>6.438585797013106</c:v>
                </c:pt>
                <c:pt idx="6">
                  <c:v>24.958092045108199</c:v>
                </c:pt>
                <c:pt idx="7">
                  <c:v>11.513258153002132</c:v>
                </c:pt>
                <c:pt idx="8">
                  <c:v>5.2575434318805243</c:v>
                </c:pt>
                <c:pt idx="9">
                  <c:v>0.66671746418774758</c:v>
                </c:pt>
                <c:pt idx="10">
                  <c:v>1.2000914355379457</c:v>
                </c:pt>
                <c:pt idx="11">
                  <c:v>4.3774763791526974</c:v>
                </c:pt>
                <c:pt idx="12">
                  <c:v>7.6196281621456865E-3</c:v>
                </c:pt>
                <c:pt idx="13">
                  <c:v>0.10667479427003963</c:v>
                </c:pt>
                <c:pt idx="14">
                  <c:v>0.16382200548613229</c:v>
                </c:pt>
                <c:pt idx="15">
                  <c:v>2.0382505333739713</c:v>
                </c:pt>
                <c:pt idx="16">
                  <c:v>2.9564157269125269</c:v>
                </c:pt>
              </c:numCache>
            </c:numRef>
          </c:val>
          <c:extLst>
            <c:ext xmlns:c16="http://schemas.microsoft.com/office/drawing/2014/chart" uri="{C3380CC4-5D6E-409C-BE32-E72D297353CC}">
              <c16:uniqueId val="{00000001-2C0A-4448-9743-7164E833D179}"/>
            </c:ext>
          </c:extLst>
        </c:ser>
        <c:dLbls>
          <c:showLegendKey val="0"/>
          <c:showVal val="0"/>
          <c:showCatName val="0"/>
          <c:showSerName val="0"/>
          <c:showPercent val="0"/>
          <c:showBubbleSize val="0"/>
        </c:dLbls>
        <c:gapWidth val="91"/>
        <c:overlap val="23"/>
        <c:axId val="501989616"/>
        <c:axId val="501990008"/>
      </c:barChart>
      <c:catAx>
        <c:axId val="501989616"/>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s-ES"/>
                  <a:t>Grupos de causas de defunción</a:t>
                </a:r>
              </a:p>
            </c:rich>
          </c:tx>
          <c:layout>
            <c:manualLayout>
              <c:xMode val="edge"/>
              <c:yMode val="edge"/>
              <c:x val="0.42414640897160583"/>
              <c:y val="0.86305808428221564"/>
            </c:manualLayout>
          </c:layout>
          <c:overlay val="0"/>
        </c:title>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501990008"/>
        <c:crosses val="autoZero"/>
        <c:auto val="1"/>
        <c:lblAlgn val="ctr"/>
        <c:lblOffset val="100"/>
        <c:noMultiLvlLbl val="0"/>
      </c:catAx>
      <c:valAx>
        <c:axId val="501990008"/>
        <c:scaling>
          <c:orientation val="minMax"/>
        </c:scaling>
        <c:delete val="0"/>
        <c:axPos val="l"/>
        <c:majorGridlines/>
        <c:minorGridlines/>
        <c:title>
          <c:tx>
            <c:rich>
              <a:bodyPr/>
              <a:lstStyle/>
              <a:p>
                <a:pPr>
                  <a:defRPr sz="1000" b="1" i="0" u="none" strike="noStrike" baseline="0">
                    <a:solidFill>
                      <a:srgbClr val="000000"/>
                    </a:solidFill>
                    <a:latin typeface="Calibri"/>
                    <a:ea typeface="Calibri"/>
                    <a:cs typeface="Calibri"/>
                  </a:defRPr>
                </a:pPr>
                <a:r>
                  <a:rPr lang="es-ES"/>
                  <a:t>% de defunciones de cada grupo de causas, para cada sexo</a:t>
                </a:r>
              </a:p>
            </c:rich>
          </c:tx>
          <c:layout/>
          <c:overlay val="0"/>
        </c:title>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1989616"/>
        <c:crosses val="autoZero"/>
        <c:crossBetween val="between"/>
      </c:valAx>
    </c:plotArea>
    <c:legend>
      <c:legendPos val="b"/>
      <c:layout>
        <c:manualLayout>
          <c:xMode val="edge"/>
          <c:yMode val="edge"/>
          <c:x val="0.34614974946313526"/>
          <c:y val="0.93544595029710509"/>
          <c:w val="0.26648837986160823"/>
          <c:h val="4.8126920937856754E-2"/>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67" l="0.70000000000000062" r="0.70000000000000062" t="0.75000000000000167"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81818181818181"/>
          <c:y val="3.3018867924528301E-2"/>
          <c:w val="0.81090909090909091"/>
          <c:h val="0.70283018867924529"/>
        </c:manualLayout>
      </c:layout>
      <c:lineChart>
        <c:grouping val="standard"/>
        <c:varyColors val="0"/>
        <c:ser>
          <c:idx val="0"/>
          <c:order val="0"/>
          <c:tx>
            <c:strRef>
              <c:f>'T11'!$C$7</c:f>
              <c:strCache>
                <c:ptCount val="1"/>
                <c:pt idx="0">
                  <c:v>Menos de 15 años</c:v>
                </c:pt>
              </c:strCache>
            </c:strRef>
          </c:tx>
          <c:spPr>
            <a:ln>
              <a:solidFill>
                <a:schemeClr val="tx2">
                  <a:lumMod val="20000"/>
                  <a:lumOff val="80000"/>
                </a:schemeClr>
              </a:solidFill>
            </a:ln>
          </c:spPr>
          <c:marker>
            <c:symbol val="none"/>
          </c:marker>
          <c:cat>
            <c:numRef>
              <c:f>'T11'!$A$9:$A$56</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numCache>
            </c:numRef>
          </c:cat>
          <c:val>
            <c:numRef>
              <c:f>'T11'!$C$9:$C$56</c:f>
              <c:numCache>
                <c:formatCode>0.000000</c:formatCode>
                <c:ptCount val="48"/>
                <c:pt idx="0">
                  <c:v>5.4648064613454651E-5</c:v>
                </c:pt>
                <c:pt idx="1">
                  <c:v>4.0274845417162574E-5</c:v>
                </c:pt>
                <c:pt idx="2">
                  <c:v>4.1214830138377468E-5</c:v>
                </c:pt>
                <c:pt idx="3">
                  <c:v>7.011524082464247E-5</c:v>
                </c:pt>
                <c:pt idx="4">
                  <c:v>6.5074296511638384E-5</c:v>
                </c:pt>
                <c:pt idx="5">
                  <c:v>4.2509510345945478E-5</c:v>
                </c:pt>
                <c:pt idx="6">
                  <c:v>4.13826205783201E-5</c:v>
                </c:pt>
                <c:pt idx="7">
                  <c:v>5.2218965768976686E-5</c:v>
                </c:pt>
                <c:pt idx="8">
                  <c:v>5.8473858152774326E-5</c:v>
                </c:pt>
                <c:pt idx="9">
                  <c:v>3.1699284409690666E-5</c:v>
                </c:pt>
                <c:pt idx="10">
                  <c:v>4.8896292148209068E-5</c:v>
                </c:pt>
                <c:pt idx="11">
                  <c:v>2.2380291284430396E-5</c:v>
                </c:pt>
                <c:pt idx="12">
                  <c:v>2.2959666065827396E-5</c:v>
                </c:pt>
                <c:pt idx="13">
                  <c:v>2.5594607112558894E-5</c:v>
                </c:pt>
                <c:pt idx="14">
                  <c:v>1.8325975338849014E-5</c:v>
                </c:pt>
                <c:pt idx="15">
                  <c:v>1.6944137881987534E-5</c:v>
                </c:pt>
                <c:pt idx="16">
                  <c:v>1.9735500437470258E-5</c:v>
                </c:pt>
                <c:pt idx="17">
                  <c:v>1.8230668085620334E-5</c:v>
                </c:pt>
                <c:pt idx="18">
                  <c:v>3.3084021599139819E-5</c:v>
                </c:pt>
                <c:pt idx="19">
                  <c:v>1.2250818354666092E-5</c:v>
                </c:pt>
                <c:pt idx="20">
                  <c:v>3.5494797476826968E-5</c:v>
                </c:pt>
                <c:pt idx="21">
                  <c:v>2.0869624196764036E-5</c:v>
                </c:pt>
                <c:pt idx="22">
                  <c:v>2.9414065137447248E-5</c:v>
                </c:pt>
                <c:pt idx="23">
                  <c:v>0</c:v>
                </c:pt>
                <c:pt idx="24">
                  <c:v>0</c:v>
                </c:pt>
                <c:pt idx="25">
                  <c:v>0</c:v>
                </c:pt>
                <c:pt idx="26">
                  <c:v>2.3872394096091692E-5</c:v>
                </c:pt>
                <c:pt idx="27">
                  <c:v>6.9208498290934588E-5</c:v>
                </c:pt>
                <c:pt idx="28">
                  <c:v>6.702130036216325E-5</c:v>
                </c:pt>
                <c:pt idx="29">
                  <c:v>5.5467530995497486E-5</c:v>
                </c:pt>
                <c:pt idx="30">
                  <c:v>5.1453924180303903E-5</c:v>
                </c:pt>
                <c:pt idx="31">
                  <c:v>4.3623578105339423E-5</c:v>
                </c:pt>
                <c:pt idx="32">
                  <c:v>6.096211905958219E-5</c:v>
                </c:pt>
                <c:pt idx="33">
                  <c:v>7.893265509718583E-5</c:v>
                </c:pt>
                <c:pt idx="34">
                  <c:v>5.9410142159983027E-5</c:v>
                </c:pt>
                <c:pt idx="35">
                  <c:v>4.5585367925720718E-5</c:v>
                </c:pt>
                <c:pt idx="36">
                  <c:v>6.9528657053989006E-5</c:v>
                </c:pt>
                <c:pt idx="37">
                  <c:v>4.0593723804362606E-5</c:v>
                </c:pt>
                <c:pt idx="38">
                  <c:v>5.2630034138674068E-5</c:v>
                </c:pt>
                <c:pt idx="39" formatCode="#,##0.000000">
                  <c:v>5.0626502974307047E-5</c:v>
                </c:pt>
                <c:pt idx="40" formatCode="#,##0.000000">
                  <c:v>3.4375999999999997E-5</c:v>
                </c:pt>
                <c:pt idx="41" formatCode="#,##0.000000">
                  <c:v>3.6327895585555219E-5</c:v>
                </c:pt>
                <c:pt idx="42" formatCode="#,##0.000000">
                  <c:v>2.4185575924065355E-5</c:v>
                </c:pt>
                <c:pt idx="43" formatCode="#,##0.000000">
                  <c:v>2.621813488222007E-5</c:v>
                </c:pt>
                <c:pt idx="44" formatCode="#,##0.000000">
                  <c:v>2.8314431764747501E-5</c:v>
                </c:pt>
                <c:pt idx="45" formatCode="#,##0.000000">
                  <c:v>1.6380284689347901E-5</c:v>
                </c:pt>
                <c:pt idx="46" formatCode="#,##0.000000">
                  <c:v>1.2553601262055381E-5</c:v>
                </c:pt>
                <c:pt idx="47" formatCode="#,##0.000000">
                  <c:v>2.3311060674452561E-5</c:v>
                </c:pt>
              </c:numCache>
            </c:numRef>
          </c:val>
          <c:smooth val="0"/>
          <c:extLst>
            <c:ext xmlns:c16="http://schemas.microsoft.com/office/drawing/2014/chart" uri="{C3380CC4-5D6E-409C-BE32-E72D297353CC}">
              <c16:uniqueId val="{00000000-020B-4B86-965D-0F2817660523}"/>
            </c:ext>
          </c:extLst>
        </c:ser>
        <c:ser>
          <c:idx val="1"/>
          <c:order val="1"/>
          <c:tx>
            <c:strRef>
              <c:f>'T11'!$D$7</c:f>
              <c:strCache>
                <c:ptCount val="1"/>
                <c:pt idx="0">
                  <c:v>De 15 a 19 años</c:v>
                </c:pt>
              </c:strCache>
            </c:strRef>
          </c:tx>
          <c:spPr>
            <a:ln>
              <a:solidFill>
                <a:schemeClr val="tx2">
                  <a:lumMod val="60000"/>
                  <a:lumOff val="40000"/>
                </a:schemeClr>
              </a:solidFill>
            </a:ln>
          </c:spPr>
          <c:marker>
            <c:symbol val="none"/>
          </c:marker>
          <c:cat>
            <c:numRef>
              <c:f>'T11'!$A$9:$A$56</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numCache>
            </c:numRef>
          </c:cat>
          <c:val>
            <c:numRef>
              <c:f>'T11'!$D$9:$D$56</c:f>
              <c:numCache>
                <c:formatCode>0.000000</c:formatCode>
                <c:ptCount val="48"/>
                <c:pt idx="0">
                  <c:v>1.88673223554768E-2</c:v>
                </c:pt>
                <c:pt idx="1">
                  <c:v>2.1745077664208266E-2</c:v>
                </c:pt>
                <c:pt idx="2">
                  <c:v>2.2142768901846344E-2</c:v>
                </c:pt>
                <c:pt idx="3">
                  <c:v>2.1356147879411407E-2</c:v>
                </c:pt>
                <c:pt idx="4">
                  <c:v>2.0898812067524582E-2</c:v>
                </c:pt>
                <c:pt idx="5">
                  <c:v>1.8272376293065339E-2</c:v>
                </c:pt>
                <c:pt idx="6">
                  <c:v>1.6125017859189319E-2</c:v>
                </c:pt>
                <c:pt idx="7">
                  <c:v>1.4608067542120342E-2</c:v>
                </c:pt>
                <c:pt idx="8">
                  <c:v>1.4118129928828306E-2</c:v>
                </c:pt>
                <c:pt idx="9">
                  <c:v>1.3998717939198638E-2</c:v>
                </c:pt>
                <c:pt idx="10">
                  <c:v>1.2867593259047867E-2</c:v>
                </c:pt>
                <c:pt idx="11">
                  <c:v>1.1930893542052453E-2</c:v>
                </c:pt>
                <c:pt idx="12">
                  <c:v>1.0908518545819548E-2</c:v>
                </c:pt>
                <c:pt idx="13">
                  <c:v>1.0051166524870286E-2</c:v>
                </c:pt>
                <c:pt idx="14">
                  <c:v>8.419152228590113E-3</c:v>
                </c:pt>
                <c:pt idx="15">
                  <c:v>7.2853544897678096E-3</c:v>
                </c:pt>
                <c:pt idx="16">
                  <c:v>6.8682076460528495E-3</c:v>
                </c:pt>
                <c:pt idx="17">
                  <c:v>6.2280201064241134E-3</c:v>
                </c:pt>
                <c:pt idx="18">
                  <c:v>5.425307875761844E-3</c:v>
                </c:pt>
                <c:pt idx="19">
                  <c:v>4.8820526445637943E-3</c:v>
                </c:pt>
                <c:pt idx="20">
                  <c:v>4.3271969979763849E-3</c:v>
                </c:pt>
                <c:pt idx="21">
                  <c:v>4.2186468805464252E-3</c:v>
                </c:pt>
                <c:pt idx="22">
                  <c:v>4.5087850271880812E-3</c:v>
                </c:pt>
                <c:pt idx="23">
                  <c:v>4.7417558109196511E-3</c:v>
                </c:pt>
                <c:pt idx="24">
                  <c:v>5.7123374525965718E-3</c:v>
                </c:pt>
                <c:pt idx="25">
                  <c:v>6.4128355751434532E-3</c:v>
                </c:pt>
                <c:pt idx="26">
                  <c:v>7.5374000433623689E-3</c:v>
                </c:pt>
                <c:pt idx="27">
                  <c:v>8.8071003989903095E-3</c:v>
                </c:pt>
                <c:pt idx="28">
                  <c:v>1.0048516947746385E-2</c:v>
                </c:pt>
                <c:pt idx="29">
                  <c:v>9.7531733175270849E-3</c:v>
                </c:pt>
                <c:pt idx="30">
                  <c:v>9.9240001774580505E-3</c:v>
                </c:pt>
                <c:pt idx="31">
                  <c:v>1.1986831496997865E-2</c:v>
                </c:pt>
                <c:pt idx="32">
                  <c:v>1.2347219303319399E-2</c:v>
                </c:pt>
                <c:pt idx="33">
                  <c:v>1.3176649027832794E-2</c:v>
                </c:pt>
                <c:pt idx="34">
                  <c:v>1.1837457632304496E-2</c:v>
                </c:pt>
                <c:pt idx="35">
                  <c:v>9.3725287949114663E-3</c:v>
                </c:pt>
                <c:pt idx="36">
                  <c:v>9.3699639054510772E-3</c:v>
                </c:pt>
                <c:pt idx="37">
                  <c:v>8.7070673653906385E-3</c:v>
                </c:pt>
                <c:pt idx="38">
                  <c:v>7.9710790162591492E-3</c:v>
                </c:pt>
                <c:pt idx="39" formatCode="#,##0.000000">
                  <c:v>7.5031501094060659E-3</c:v>
                </c:pt>
                <c:pt idx="40" formatCode="#,##0.000000">
                  <c:v>7.5026644976720703E-3</c:v>
                </c:pt>
                <c:pt idx="41" formatCode="#,##0.000000">
                  <c:v>6.5531067590420596E-3</c:v>
                </c:pt>
                <c:pt idx="42" formatCode="#,##0.000000">
                  <c:v>6.2962962962962964E-3</c:v>
                </c:pt>
                <c:pt idx="43" formatCode="#,##0.000000">
                  <c:v>5.7670273711012097E-3</c:v>
                </c:pt>
                <c:pt idx="44" formatCode="#,##0.000000">
                  <c:v>5.2317142114993815E-3</c:v>
                </c:pt>
                <c:pt idx="45" formatCode="#,##0.000000">
                  <c:v>4.5395976997780908E-3</c:v>
                </c:pt>
                <c:pt idx="46" formatCode="#,##0.000000">
                  <c:v>3.6367481948451005E-3</c:v>
                </c:pt>
                <c:pt idx="47" formatCode="#,##0.000000">
                  <c:v>4.0606997730450404E-3</c:v>
                </c:pt>
              </c:numCache>
            </c:numRef>
          </c:val>
          <c:smooth val="0"/>
          <c:extLst>
            <c:ext xmlns:c16="http://schemas.microsoft.com/office/drawing/2014/chart" uri="{C3380CC4-5D6E-409C-BE32-E72D297353CC}">
              <c16:uniqueId val="{00000001-020B-4B86-965D-0F2817660523}"/>
            </c:ext>
          </c:extLst>
        </c:ser>
        <c:ser>
          <c:idx val="2"/>
          <c:order val="2"/>
          <c:tx>
            <c:strRef>
              <c:f>'T11'!$E$7</c:f>
              <c:strCache>
                <c:ptCount val="1"/>
                <c:pt idx="0">
                  <c:v>De 20 a 24 años</c:v>
                </c:pt>
              </c:strCache>
            </c:strRef>
          </c:tx>
          <c:spPr>
            <a:ln>
              <a:solidFill>
                <a:schemeClr val="accent1">
                  <a:lumMod val="75000"/>
                </a:schemeClr>
              </a:solidFill>
            </a:ln>
          </c:spPr>
          <c:marker>
            <c:symbol val="none"/>
          </c:marker>
          <c:cat>
            <c:numRef>
              <c:f>'T11'!$A$9:$A$56</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numCache>
            </c:numRef>
          </c:cat>
          <c:val>
            <c:numRef>
              <c:f>'T11'!$E$9:$E$56</c:f>
              <c:numCache>
                <c:formatCode>0.000000</c:formatCode>
                <c:ptCount val="48"/>
                <c:pt idx="0">
                  <c:v>0.13251761682449539</c:v>
                </c:pt>
                <c:pt idx="1">
                  <c:v>0.14224276502951005</c:v>
                </c:pt>
                <c:pt idx="2">
                  <c:v>0.1327745354456161</c:v>
                </c:pt>
                <c:pt idx="3">
                  <c:v>0.12267049004281144</c:v>
                </c:pt>
                <c:pt idx="4">
                  <c:v>0.11219898319671479</c:v>
                </c:pt>
                <c:pt idx="5">
                  <c:v>0.10182618556269195</c:v>
                </c:pt>
                <c:pt idx="6">
                  <c:v>9.1831383353964513E-2</c:v>
                </c:pt>
                <c:pt idx="7">
                  <c:v>8.3358534771261025E-2</c:v>
                </c:pt>
                <c:pt idx="8">
                  <c:v>7.2582196864090981E-2</c:v>
                </c:pt>
                <c:pt idx="9">
                  <c:v>6.6479446422722868E-2</c:v>
                </c:pt>
                <c:pt idx="10">
                  <c:v>5.9624494604571789E-2</c:v>
                </c:pt>
                <c:pt idx="11">
                  <c:v>5.2928486009694013E-2</c:v>
                </c:pt>
                <c:pt idx="12">
                  <c:v>4.8307426508089606E-2</c:v>
                </c:pt>
                <c:pt idx="13">
                  <c:v>4.5034459438091E-2</c:v>
                </c:pt>
                <c:pt idx="14">
                  <c:v>4.1820547619920968E-2</c:v>
                </c:pt>
                <c:pt idx="15">
                  <c:v>3.652818393262984E-2</c:v>
                </c:pt>
                <c:pt idx="16">
                  <c:v>3.2521713556564351E-2</c:v>
                </c:pt>
                <c:pt idx="17">
                  <c:v>3.0069148236532065E-2</c:v>
                </c:pt>
                <c:pt idx="18">
                  <c:v>2.6577779431878449E-2</c:v>
                </c:pt>
                <c:pt idx="19">
                  <c:v>2.2161530892806237E-2</c:v>
                </c:pt>
                <c:pt idx="20">
                  <c:v>1.9023182943166593E-2</c:v>
                </c:pt>
                <c:pt idx="21">
                  <c:v>1.6848113069758558E-2</c:v>
                </c:pt>
                <c:pt idx="22">
                  <c:v>1.6730308934038408E-2</c:v>
                </c:pt>
                <c:pt idx="23">
                  <c:v>1.5647401710130425E-2</c:v>
                </c:pt>
                <c:pt idx="24">
                  <c:v>1.694110018080414E-2</c:v>
                </c:pt>
                <c:pt idx="25">
                  <c:v>1.9429690940299983E-2</c:v>
                </c:pt>
                <c:pt idx="26">
                  <c:v>2.2531899221791662E-2</c:v>
                </c:pt>
                <c:pt idx="27">
                  <c:v>2.5085413382277474E-2</c:v>
                </c:pt>
                <c:pt idx="28">
                  <c:v>2.564849350332115E-2</c:v>
                </c:pt>
                <c:pt idx="29">
                  <c:v>2.7788896980453247E-2</c:v>
                </c:pt>
                <c:pt idx="30">
                  <c:v>2.766885996031657E-2</c:v>
                </c:pt>
                <c:pt idx="31">
                  <c:v>2.9453868275313936E-2</c:v>
                </c:pt>
                <c:pt idx="32">
                  <c:v>3.3450995824686136E-2</c:v>
                </c:pt>
                <c:pt idx="33">
                  <c:v>3.5447374958595561E-2</c:v>
                </c:pt>
                <c:pt idx="34">
                  <c:v>3.176087181707353E-2</c:v>
                </c:pt>
                <c:pt idx="35">
                  <c:v>2.9712973340031909E-2</c:v>
                </c:pt>
                <c:pt idx="36">
                  <c:v>2.6700878001844206E-2</c:v>
                </c:pt>
                <c:pt idx="37">
                  <c:v>2.6313929240448168E-2</c:v>
                </c:pt>
                <c:pt idx="38">
                  <c:v>2.3297442187996911E-2</c:v>
                </c:pt>
                <c:pt idx="39" formatCode="#,##0.000000">
                  <c:v>2.3010056777657696E-2</c:v>
                </c:pt>
                <c:pt idx="40" formatCode="#,##0.000000">
                  <c:v>2.1865695700821149E-2</c:v>
                </c:pt>
                <c:pt idx="41" formatCode="#,##0.000000">
                  <c:v>2.1162917156695372E-2</c:v>
                </c:pt>
                <c:pt idx="42" formatCode="#,##0.000000">
                  <c:v>2.0794299709417804E-2</c:v>
                </c:pt>
                <c:pt idx="43" formatCode="#,##0.000000">
                  <c:v>1.971928512995548E-2</c:v>
                </c:pt>
                <c:pt idx="44" formatCode="#,##0.000000">
                  <c:v>1.9618363832013683E-2</c:v>
                </c:pt>
                <c:pt idx="45" formatCode="#,##0.000000">
                  <c:v>1.8637232133278826E-2</c:v>
                </c:pt>
                <c:pt idx="46" formatCode="#,##0.000000">
                  <c:v>1.637676942004224E-2</c:v>
                </c:pt>
                <c:pt idx="47" formatCode="#,##0.000000">
                  <c:v>1.6589053792980223E-2</c:v>
                </c:pt>
              </c:numCache>
            </c:numRef>
          </c:val>
          <c:smooth val="0"/>
          <c:extLst>
            <c:ext xmlns:c16="http://schemas.microsoft.com/office/drawing/2014/chart" uri="{C3380CC4-5D6E-409C-BE32-E72D297353CC}">
              <c16:uniqueId val="{00000002-020B-4B86-965D-0F2817660523}"/>
            </c:ext>
          </c:extLst>
        </c:ser>
        <c:ser>
          <c:idx val="3"/>
          <c:order val="3"/>
          <c:tx>
            <c:strRef>
              <c:f>'T11'!$F$7</c:f>
              <c:strCache>
                <c:ptCount val="1"/>
                <c:pt idx="0">
                  <c:v>De 25 a 29 años</c:v>
                </c:pt>
              </c:strCache>
            </c:strRef>
          </c:tx>
          <c:spPr>
            <a:ln>
              <a:solidFill>
                <a:schemeClr val="accent6">
                  <a:lumMod val="60000"/>
                  <a:lumOff val="40000"/>
                </a:schemeClr>
              </a:solidFill>
            </a:ln>
          </c:spPr>
          <c:marker>
            <c:symbol val="none"/>
          </c:marker>
          <c:cat>
            <c:numRef>
              <c:f>'T11'!$A$9:$A$56</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numCache>
            </c:numRef>
          </c:cat>
          <c:val>
            <c:numRef>
              <c:f>'T11'!$F$9:$F$56</c:f>
              <c:numCache>
                <c:formatCode>0.000000</c:formatCode>
                <c:ptCount val="48"/>
                <c:pt idx="0">
                  <c:v>0.20176713774257043</c:v>
                </c:pt>
                <c:pt idx="1">
                  <c:v>0.20267080934431544</c:v>
                </c:pt>
                <c:pt idx="2">
                  <c:v>0.18624744094769205</c:v>
                </c:pt>
                <c:pt idx="3">
                  <c:v>0.1755517129359184</c:v>
                </c:pt>
                <c:pt idx="4">
                  <c:v>0.16410709690806005</c:v>
                </c:pt>
                <c:pt idx="5">
                  <c:v>0.14778713870660576</c:v>
                </c:pt>
                <c:pt idx="6">
                  <c:v>0.13929227855590559</c:v>
                </c:pt>
                <c:pt idx="7">
                  <c:v>0.13359360979025967</c:v>
                </c:pt>
                <c:pt idx="8">
                  <c:v>0.12573374145853256</c:v>
                </c:pt>
                <c:pt idx="9">
                  <c:v>0.12079443808138059</c:v>
                </c:pt>
                <c:pt idx="10">
                  <c:v>0.11705544546977911</c:v>
                </c:pt>
                <c:pt idx="11">
                  <c:v>0.1116014671020733</c:v>
                </c:pt>
                <c:pt idx="12">
                  <c:v>0.11008467212727358</c:v>
                </c:pt>
                <c:pt idx="13">
                  <c:v>0.10342409648129892</c:v>
                </c:pt>
                <c:pt idx="14">
                  <c:v>9.9862935692506899E-2</c:v>
                </c:pt>
                <c:pt idx="15">
                  <c:v>9.6928171567851579E-2</c:v>
                </c:pt>
                <c:pt idx="16">
                  <c:v>9.2644628099173551E-2</c:v>
                </c:pt>
                <c:pt idx="17">
                  <c:v>9.1829453429177588E-2</c:v>
                </c:pt>
                <c:pt idx="18">
                  <c:v>8.6374678581068606E-2</c:v>
                </c:pt>
                <c:pt idx="19">
                  <c:v>7.8849345554675418E-2</c:v>
                </c:pt>
                <c:pt idx="20">
                  <c:v>7.2872645815881862E-2</c:v>
                </c:pt>
                <c:pt idx="21">
                  <c:v>6.9524256374760174E-2</c:v>
                </c:pt>
                <c:pt idx="22">
                  <c:v>6.428496823443397E-2</c:v>
                </c:pt>
                <c:pt idx="23">
                  <c:v>5.9693338348827625E-2</c:v>
                </c:pt>
                <c:pt idx="24">
                  <c:v>5.8534010345566143E-2</c:v>
                </c:pt>
                <c:pt idx="25">
                  <c:v>5.8789625360230545E-2</c:v>
                </c:pt>
                <c:pt idx="26">
                  <c:v>5.6853360050407607E-2</c:v>
                </c:pt>
                <c:pt idx="27">
                  <c:v>5.6770133157092326E-2</c:v>
                </c:pt>
                <c:pt idx="28">
                  <c:v>5.7583697765929281E-2</c:v>
                </c:pt>
                <c:pt idx="29">
                  <c:v>5.6899596184741864E-2</c:v>
                </c:pt>
                <c:pt idx="30">
                  <c:v>5.5243483384139092E-2</c:v>
                </c:pt>
                <c:pt idx="31">
                  <c:v>5.6354365850506134E-2</c:v>
                </c:pt>
                <c:pt idx="32">
                  <c:v>5.7018791066109062E-2</c:v>
                </c:pt>
                <c:pt idx="33">
                  <c:v>5.8951239588289045E-2</c:v>
                </c:pt>
                <c:pt idx="34">
                  <c:v>5.4025526498585524E-2</c:v>
                </c:pt>
                <c:pt idx="35">
                  <c:v>5.2568543817519763E-2</c:v>
                </c:pt>
                <c:pt idx="36">
                  <c:v>5.0450306343015776E-2</c:v>
                </c:pt>
                <c:pt idx="37">
                  <c:v>4.9724037779305376E-2</c:v>
                </c:pt>
                <c:pt idx="38">
                  <c:v>4.8327892264503618E-2</c:v>
                </c:pt>
                <c:pt idx="39" formatCode="#,##0.000000">
                  <c:v>5.0303718240083915E-2</c:v>
                </c:pt>
                <c:pt idx="40" formatCode="#,##0.000000">
                  <c:v>4.9858779425209276E-2</c:v>
                </c:pt>
                <c:pt idx="41" formatCode="#,##0.000000">
                  <c:v>4.8326343483810465E-2</c:v>
                </c:pt>
                <c:pt idx="42" formatCode="#,##0.000000">
                  <c:v>4.5745472587447281E-2</c:v>
                </c:pt>
                <c:pt idx="43" formatCode="#,##0.000000">
                  <c:v>4.2631862355445013E-2</c:v>
                </c:pt>
                <c:pt idx="44" formatCode="#,##0.000000">
                  <c:v>3.9671743972256687E-2</c:v>
                </c:pt>
                <c:pt idx="45" formatCode="#,##0.000000">
                  <c:v>3.8219237692109893E-2</c:v>
                </c:pt>
                <c:pt idx="46" formatCode="#,##0.000000">
                  <c:v>3.6355057860407221E-2</c:v>
                </c:pt>
                <c:pt idx="47" formatCode="#,##0.000000">
                  <c:v>3.7471144094798625E-2</c:v>
                </c:pt>
              </c:numCache>
            </c:numRef>
          </c:val>
          <c:smooth val="0"/>
          <c:extLst>
            <c:ext xmlns:c16="http://schemas.microsoft.com/office/drawing/2014/chart" uri="{C3380CC4-5D6E-409C-BE32-E72D297353CC}">
              <c16:uniqueId val="{00000003-020B-4B86-965D-0F2817660523}"/>
            </c:ext>
          </c:extLst>
        </c:ser>
        <c:ser>
          <c:idx val="4"/>
          <c:order val="4"/>
          <c:tx>
            <c:strRef>
              <c:f>'T11'!$G$7</c:f>
              <c:strCache>
                <c:ptCount val="1"/>
                <c:pt idx="0">
                  <c:v>De 30 a 34 años</c:v>
                </c:pt>
              </c:strCache>
            </c:strRef>
          </c:tx>
          <c:spPr>
            <a:ln>
              <a:solidFill>
                <a:schemeClr val="accent6">
                  <a:lumMod val="75000"/>
                </a:schemeClr>
              </a:solidFill>
            </a:ln>
          </c:spPr>
          <c:marker>
            <c:symbol val="none"/>
          </c:marker>
          <c:cat>
            <c:numRef>
              <c:f>'T11'!$A$9:$A$56</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numCache>
            </c:numRef>
          </c:cat>
          <c:val>
            <c:numRef>
              <c:f>'T11'!$G$9:$G$56</c:f>
              <c:numCache>
                <c:formatCode>0.000000</c:formatCode>
                <c:ptCount val="48"/>
                <c:pt idx="0">
                  <c:v>0.13112595049458611</c:v>
                </c:pt>
                <c:pt idx="1">
                  <c:v>0.12693881671317567</c:v>
                </c:pt>
                <c:pt idx="2">
                  <c:v>0.11922078088513009</c:v>
                </c:pt>
                <c:pt idx="3">
                  <c:v>0.11201151476499464</c:v>
                </c:pt>
                <c:pt idx="4">
                  <c:v>0.10257426878627739</c:v>
                </c:pt>
                <c:pt idx="5">
                  <c:v>9.1766872759230761E-2</c:v>
                </c:pt>
                <c:pt idx="6">
                  <c:v>8.7782676988134314E-2</c:v>
                </c:pt>
                <c:pt idx="7">
                  <c:v>8.4974174103052733E-2</c:v>
                </c:pt>
                <c:pt idx="8">
                  <c:v>7.8649639190511961E-2</c:v>
                </c:pt>
                <c:pt idx="9">
                  <c:v>8.1608532801867847E-2</c:v>
                </c:pt>
                <c:pt idx="10">
                  <c:v>7.7297762558348873E-2</c:v>
                </c:pt>
                <c:pt idx="11">
                  <c:v>7.7555081213717569E-2</c:v>
                </c:pt>
                <c:pt idx="12">
                  <c:v>7.630247865183612E-2</c:v>
                </c:pt>
                <c:pt idx="13">
                  <c:v>7.6052335791096534E-2</c:v>
                </c:pt>
                <c:pt idx="14">
                  <c:v>7.825043950144854E-2</c:v>
                </c:pt>
                <c:pt idx="15">
                  <c:v>7.9023691410470609E-2</c:v>
                </c:pt>
                <c:pt idx="16">
                  <c:v>8.1255794655342869E-2</c:v>
                </c:pt>
                <c:pt idx="17">
                  <c:v>8.6791899624907742E-2</c:v>
                </c:pt>
                <c:pt idx="18">
                  <c:v>8.769157686826512E-2</c:v>
                </c:pt>
                <c:pt idx="19">
                  <c:v>8.8374037728424212E-2</c:v>
                </c:pt>
                <c:pt idx="20">
                  <c:v>9.0595415863258769E-2</c:v>
                </c:pt>
                <c:pt idx="21">
                  <c:v>9.3419975113531215E-2</c:v>
                </c:pt>
                <c:pt idx="22">
                  <c:v>9.6485147775068766E-2</c:v>
                </c:pt>
                <c:pt idx="23">
                  <c:v>9.6055732642243749E-2</c:v>
                </c:pt>
                <c:pt idx="24">
                  <c:v>9.9503216440472539E-2</c:v>
                </c:pt>
                <c:pt idx="25">
                  <c:v>0.1024647219219757</c:v>
                </c:pt>
                <c:pt idx="26">
                  <c:v>0.10031694208751338</c:v>
                </c:pt>
                <c:pt idx="27">
                  <c:v>0.10019733491356189</c:v>
                </c:pt>
                <c:pt idx="28">
                  <c:v>0.10256228342693273</c:v>
                </c:pt>
                <c:pt idx="29">
                  <c:v>0.10142706188262533</c:v>
                </c:pt>
                <c:pt idx="30">
                  <c:v>0.10009023124379222</c:v>
                </c:pt>
                <c:pt idx="31">
                  <c:v>0.10070039967570683</c:v>
                </c:pt>
                <c:pt idx="32">
                  <c:v>9.7853243989069777E-2</c:v>
                </c:pt>
                <c:pt idx="33">
                  <c:v>9.9178049368844876E-2</c:v>
                </c:pt>
                <c:pt idx="34">
                  <c:v>9.5619352624957105E-2</c:v>
                </c:pt>
                <c:pt idx="35">
                  <c:v>9.2555988816110546E-2</c:v>
                </c:pt>
                <c:pt idx="36">
                  <c:v>9.2471275952428947E-2</c:v>
                </c:pt>
                <c:pt idx="37">
                  <c:v>8.882383865835064E-2</c:v>
                </c:pt>
                <c:pt idx="38">
                  <c:v>8.7152511375198485E-2</c:v>
                </c:pt>
                <c:pt idx="39" formatCode="#,##0.000000">
                  <c:v>9.0917257757085271E-2</c:v>
                </c:pt>
                <c:pt idx="40" formatCode="#,##0.000000">
                  <c:v>9.3566030474973999E-2</c:v>
                </c:pt>
                <c:pt idx="41" formatCode="#,##0.000000">
                  <c:v>9.2651024524896486E-2</c:v>
                </c:pt>
                <c:pt idx="42" formatCode="#,##0.000000">
                  <c:v>8.8721383724794073E-2</c:v>
                </c:pt>
                <c:pt idx="43" formatCode="#,##0.000000">
                  <c:v>8.4385336304043115E-2</c:v>
                </c:pt>
                <c:pt idx="44" formatCode="#,##0.000000">
                  <c:v>8.0720642133442516E-2</c:v>
                </c:pt>
                <c:pt idx="45" formatCode="#,##0.000000">
                  <c:v>7.5985753232695699E-2</c:v>
                </c:pt>
                <c:pt idx="46" formatCode="#,##0.000000">
                  <c:v>7.7529998230328495E-2</c:v>
                </c:pt>
                <c:pt idx="47" formatCode="#,##0.000000">
                  <c:v>7.5559431732115406E-2</c:v>
                </c:pt>
              </c:numCache>
            </c:numRef>
          </c:val>
          <c:smooth val="0"/>
          <c:extLst>
            <c:ext xmlns:c16="http://schemas.microsoft.com/office/drawing/2014/chart" uri="{C3380CC4-5D6E-409C-BE32-E72D297353CC}">
              <c16:uniqueId val="{00000004-020B-4B86-965D-0F2817660523}"/>
            </c:ext>
          </c:extLst>
        </c:ser>
        <c:ser>
          <c:idx val="5"/>
          <c:order val="5"/>
          <c:tx>
            <c:strRef>
              <c:f>'T11'!$H$7</c:f>
              <c:strCache>
                <c:ptCount val="1"/>
                <c:pt idx="0">
                  <c:v>De 35 a 39 años</c:v>
                </c:pt>
              </c:strCache>
            </c:strRef>
          </c:tx>
          <c:spPr>
            <a:ln>
              <a:solidFill>
                <a:schemeClr val="accent6">
                  <a:lumMod val="50000"/>
                </a:schemeClr>
              </a:solidFill>
            </a:ln>
          </c:spPr>
          <c:marker>
            <c:symbol val="none"/>
          </c:marker>
          <c:cat>
            <c:numRef>
              <c:f>'T11'!$A$9:$A$56</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numCache>
            </c:numRef>
          </c:cat>
          <c:val>
            <c:numRef>
              <c:f>'T11'!$H$9:$H$56</c:f>
              <c:numCache>
                <c:formatCode>0.000000</c:formatCode>
                <c:ptCount val="48"/>
                <c:pt idx="0">
                  <c:v>6.4227778060168605E-2</c:v>
                </c:pt>
                <c:pt idx="1">
                  <c:v>6.1507316884087594E-2</c:v>
                </c:pt>
                <c:pt idx="2">
                  <c:v>5.6151158411300334E-2</c:v>
                </c:pt>
                <c:pt idx="3">
                  <c:v>5.4469263617315904E-2</c:v>
                </c:pt>
                <c:pt idx="4">
                  <c:v>4.8752366062628769E-2</c:v>
                </c:pt>
                <c:pt idx="5">
                  <c:v>4.3220827625905928E-2</c:v>
                </c:pt>
                <c:pt idx="6">
                  <c:v>4.1390140839808263E-2</c:v>
                </c:pt>
                <c:pt idx="7">
                  <c:v>3.7719490473395428E-2</c:v>
                </c:pt>
                <c:pt idx="8">
                  <c:v>3.5412849070853132E-2</c:v>
                </c:pt>
                <c:pt idx="9">
                  <c:v>3.4603796191537209E-2</c:v>
                </c:pt>
                <c:pt idx="10">
                  <c:v>3.332492226893452E-2</c:v>
                </c:pt>
                <c:pt idx="11">
                  <c:v>3.141447805891473E-2</c:v>
                </c:pt>
                <c:pt idx="12">
                  <c:v>3.031793785760056E-2</c:v>
                </c:pt>
                <c:pt idx="13">
                  <c:v>2.8292688489631145E-2</c:v>
                </c:pt>
                <c:pt idx="14">
                  <c:v>2.8542724783305096E-2</c:v>
                </c:pt>
                <c:pt idx="15">
                  <c:v>2.8502248911622986E-2</c:v>
                </c:pt>
                <c:pt idx="16">
                  <c:v>2.83733158809325E-2</c:v>
                </c:pt>
                <c:pt idx="17">
                  <c:v>3.0971323053787934E-2</c:v>
                </c:pt>
                <c:pt idx="18">
                  <c:v>3.1802406668612761E-2</c:v>
                </c:pt>
                <c:pt idx="19">
                  <c:v>3.2634548954460357E-2</c:v>
                </c:pt>
                <c:pt idx="20">
                  <c:v>3.4580618577940307E-2</c:v>
                </c:pt>
                <c:pt idx="21">
                  <c:v>3.6116709965877451E-2</c:v>
                </c:pt>
                <c:pt idx="22">
                  <c:v>3.8819617109752409E-2</c:v>
                </c:pt>
                <c:pt idx="23">
                  <c:v>4.2064741059971433E-2</c:v>
                </c:pt>
                <c:pt idx="24">
                  <c:v>4.6880311213506061E-2</c:v>
                </c:pt>
                <c:pt idx="25">
                  <c:v>5.0698736928985237E-2</c:v>
                </c:pt>
                <c:pt idx="26">
                  <c:v>5.3528167989248143E-2</c:v>
                </c:pt>
                <c:pt idx="27">
                  <c:v>5.395432658003857E-2</c:v>
                </c:pt>
                <c:pt idx="28">
                  <c:v>5.7094818603770012E-2</c:v>
                </c:pt>
                <c:pt idx="29">
                  <c:v>5.8919961427193829E-2</c:v>
                </c:pt>
                <c:pt idx="30">
                  <c:v>5.9648021064259614E-2</c:v>
                </c:pt>
                <c:pt idx="31">
                  <c:v>6.2387489241375174E-2</c:v>
                </c:pt>
                <c:pt idx="32">
                  <c:v>6.5726280619737482E-2</c:v>
                </c:pt>
                <c:pt idx="33">
                  <c:v>6.9064713208943432E-2</c:v>
                </c:pt>
                <c:pt idx="34">
                  <c:v>6.8865940338276962E-2</c:v>
                </c:pt>
                <c:pt idx="35">
                  <c:v>7.0276864763671967E-2</c:v>
                </c:pt>
                <c:pt idx="36">
                  <c:v>7.0735629081792747E-2</c:v>
                </c:pt>
                <c:pt idx="37">
                  <c:v>7.0546149114571535E-2</c:v>
                </c:pt>
                <c:pt idx="38">
                  <c:v>6.847734745327122E-2</c:v>
                </c:pt>
                <c:pt idx="39" formatCode="#,##0.000000">
                  <c:v>7.132467489190833E-2</c:v>
                </c:pt>
                <c:pt idx="40" formatCode="#,##0.000000">
                  <c:v>7.3807975355125788E-2</c:v>
                </c:pt>
                <c:pt idx="41" formatCode="#,##0.000000">
                  <c:v>7.5176321043383953E-2</c:v>
                </c:pt>
                <c:pt idx="42" formatCode="#,##0.000000">
                  <c:v>7.4556863993978123E-2</c:v>
                </c:pt>
                <c:pt idx="43" formatCode="#,##0.000000">
                  <c:v>7.2077998093528592E-2</c:v>
                </c:pt>
                <c:pt idx="44" formatCode="#,##0.000000">
                  <c:v>7.1718960158666231E-2</c:v>
                </c:pt>
                <c:pt idx="45" formatCode="#,##0.000000">
                  <c:v>6.8522818176496983E-2</c:v>
                </c:pt>
                <c:pt idx="46" formatCode="#,##0.000000">
                  <c:v>7.095764186553663E-2</c:v>
                </c:pt>
                <c:pt idx="47" formatCode="#,##0.000000">
                  <c:v>7.069031783697069E-2</c:v>
                </c:pt>
              </c:numCache>
            </c:numRef>
          </c:val>
          <c:smooth val="0"/>
          <c:extLst>
            <c:ext xmlns:c16="http://schemas.microsoft.com/office/drawing/2014/chart" uri="{C3380CC4-5D6E-409C-BE32-E72D297353CC}">
              <c16:uniqueId val="{00000005-020B-4B86-965D-0F2817660523}"/>
            </c:ext>
          </c:extLst>
        </c:ser>
        <c:ser>
          <c:idx val="6"/>
          <c:order val="6"/>
          <c:tx>
            <c:strRef>
              <c:f>'T11'!$I$7</c:f>
              <c:strCache>
                <c:ptCount val="1"/>
                <c:pt idx="0">
                  <c:v>De 40 a 44 años</c:v>
                </c:pt>
              </c:strCache>
            </c:strRef>
          </c:tx>
          <c:spPr>
            <a:ln>
              <a:solidFill>
                <a:srgbClr val="92D050"/>
              </a:solidFill>
            </a:ln>
          </c:spPr>
          <c:marker>
            <c:symbol val="none"/>
          </c:marker>
          <c:cat>
            <c:numRef>
              <c:f>'T11'!$A$9:$A$56</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numCache>
            </c:numRef>
          </c:cat>
          <c:val>
            <c:numRef>
              <c:f>'T11'!$I$9:$I$56</c:f>
              <c:numCache>
                <c:formatCode>0.000000</c:formatCode>
                <c:ptCount val="48"/>
                <c:pt idx="0">
                  <c:v>2.2691501330038538E-2</c:v>
                </c:pt>
                <c:pt idx="1">
                  <c:v>2.0571252535938889E-2</c:v>
                </c:pt>
                <c:pt idx="2">
                  <c:v>1.9223453015264024E-2</c:v>
                </c:pt>
                <c:pt idx="3">
                  <c:v>1.664974341617179E-2</c:v>
                </c:pt>
                <c:pt idx="4">
                  <c:v>1.3887579862509387E-2</c:v>
                </c:pt>
                <c:pt idx="5">
                  <c:v>1.2836803650330667E-2</c:v>
                </c:pt>
                <c:pt idx="6">
                  <c:v>1.1656404936531093E-2</c:v>
                </c:pt>
                <c:pt idx="7">
                  <c:v>1.10108365106823E-2</c:v>
                </c:pt>
                <c:pt idx="8">
                  <c:v>9.6090738665825428E-3</c:v>
                </c:pt>
                <c:pt idx="9">
                  <c:v>9.4231324711133296E-3</c:v>
                </c:pt>
                <c:pt idx="10">
                  <c:v>9.1649009518043924E-3</c:v>
                </c:pt>
                <c:pt idx="11">
                  <c:v>7.9664653340771226E-3</c:v>
                </c:pt>
                <c:pt idx="12">
                  <c:v>6.8025079503181932E-3</c:v>
                </c:pt>
                <c:pt idx="13">
                  <c:v>6.6817961761400559E-3</c:v>
                </c:pt>
                <c:pt idx="14">
                  <c:v>5.7443714837785553E-3</c:v>
                </c:pt>
                <c:pt idx="15">
                  <c:v>5.4858474486700649E-3</c:v>
                </c:pt>
                <c:pt idx="16">
                  <c:v>5.3570620446214421E-3</c:v>
                </c:pt>
                <c:pt idx="17">
                  <c:v>5.2102968068645375E-3</c:v>
                </c:pt>
                <c:pt idx="18">
                  <c:v>5.1436840082298941E-3</c:v>
                </c:pt>
                <c:pt idx="19">
                  <c:v>5.2174310146019566E-3</c:v>
                </c:pt>
                <c:pt idx="20">
                  <c:v>5.2802207472931774E-3</c:v>
                </c:pt>
                <c:pt idx="21">
                  <c:v>5.4652176149023084E-3</c:v>
                </c:pt>
                <c:pt idx="22">
                  <c:v>5.8059475758679476E-3</c:v>
                </c:pt>
                <c:pt idx="23">
                  <c:v>6.2985213546844923E-3</c:v>
                </c:pt>
                <c:pt idx="24">
                  <c:v>6.882117320768529E-3</c:v>
                </c:pt>
                <c:pt idx="25">
                  <c:v>7.5820042540441892E-3</c:v>
                </c:pt>
                <c:pt idx="26">
                  <c:v>8.4333702263719012E-3</c:v>
                </c:pt>
                <c:pt idx="27">
                  <c:v>9.2061250025547332E-3</c:v>
                </c:pt>
                <c:pt idx="28">
                  <c:v>9.8025634429030357E-3</c:v>
                </c:pt>
                <c:pt idx="29">
                  <c:v>1.0853216400321608E-2</c:v>
                </c:pt>
                <c:pt idx="30">
                  <c:v>1.1149888768150922E-2</c:v>
                </c:pt>
                <c:pt idx="31">
                  <c:v>1.1738463986097862E-2</c:v>
                </c:pt>
                <c:pt idx="32">
                  <c:v>1.2546619655183663E-2</c:v>
                </c:pt>
                <c:pt idx="33">
                  <c:v>1.32080426138495E-2</c:v>
                </c:pt>
                <c:pt idx="34">
                  <c:v>1.4215699796787214E-2</c:v>
                </c:pt>
                <c:pt idx="35">
                  <c:v>1.4576884086750414E-2</c:v>
                </c:pt>
                <c:pt idx="36">
                  <c:v>1.5799402609652572E-2</c:v>
                </c:pt>
                <c:pt idx="37">
                  <c:v>1.7191683381785085E-2</c:v>
                </c:pt>
                <c:pt idx="38">
                  <c:v>1.7689953979359373E-2</c:v>
                </c:pt>
                <c:pt idx="39" formatCode="#,##0.000000">
                  <c:v>1.9117104934421446E-2</c:v>
                </c:pt>
                <c:pt idx="40" formatCode="#,##0.000000">
                  <c:v>1.9826116897649997E-2</c:v>
                </c:pt>
                <c:pt idx="41" formatCode="#,##0.000000">
                  <c:v>1.9960377768128527E-2</c:v>
                </c:pt>
                <c:pt idx="42" formatCode="#,##0.000000">
                  <c:v>2.0252307341587131E-2</c:v>
                </c:pt>
                <c:pt idx="43" formatCode="#,##0.000000">
                  <c:v>2.0350431640566567E-2</c:v>
                </c:pt>
                <c:pt idx="44" formatCode="#,##0.000000">
                  <c:v>1.9911849274862451E-2</c:v>
                </c:pt>
                <c:pt idx="45" formatCode="#,##0.000000">
                  <c:v>1.8924210720918311E-2</c:v>
                </c:pt>
                <c:pt idx="46" formatCode="#,##0.000000">
                  <c:v>1.9594000678280491E-2</c:v>
                </c:pt>
                <c:pt idx="47" formatCode="#,##0.000000">
                  <c:v>2.0028937394036765E-2</c:v>
                </c:pt>
              </c:numCache>
            </c:numRef>
          </c:val>
          <c:smooth val="0"/>
          <c:extLst>
            <c:ext xmlns:c16="http://schemas.microsoft.com/office/drawing/2014/chart" uri="{C3380CC4-5D6E-409C-BE32-E72D297353CC}">
              <c16:uniqueId val="{00000006-020B-4B86-965D-0F2817660523}"/>
            </c:ext>
          </c:extLst>
        </c:ser>
        <c:ser>
          <c:idx val="7"/>
          <c:order val="7"/>
          <c:tx>
            <c:strRef>
              <c:f>'T11'!$J$7</c:f>
              <c:strCache>
                <c:ptCount val="1"/>
                <c:pt idx="0">
                  <c:v>De 45 a 49 años</c:v>
                </c:pt>
              </c:strCache>
            </c:strRef>
          </c:tx>
          <c:spPr>
            <a:ln>
              <a:solidFill>
                <a:schemeClr val="accent3">
                  <a:lumMod val="75000"/>
                </a:schemeClr>
              </a:solidFill>
            </a:ln>
          </c:spPr>
          <c:marker>
            <c:symbol val="none"/>
          </c:marker>
          <c:cat>
            <c:numRef>
              <c:f>'T11'!$A$9:$A$56</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numCache>
            </c:numRef>
          </c:cat>
          <c:val>
            <c:numRef>
              <c:f>'T11'!$J$9:$J$56</c:f>
              <c:numCache>
                <c:formatCode>0.000000</c:formatCode>
                <c:ptCount val="48"/>
                <c:pt idx="0">
                  <c:v>1.7836997889408455E-3</c:v>
                </c:pt>
                <c:pt idx="1">
                  <c:v>1.8141520737586416E-3</c:v>
                </c:pt>
                <c:pt idx="2">
                  <c:v>1.588040809887004E-3</c:v>
                </c:pt>
                <c:pt idx="3">
                  <c:v>1.3723665169745433E-3</c:v>
                </c:pt>
                <c:pt idx="4">
                  <c:v>1.2525425435165939E-3</c:v>
                </c:pt>
                <c:pt idx="5">
                  <c:v>1.1582280995564389E-3</c:v>
                </c:pt>
                <c:pt idx="6">
                  <c:v>9.363812543161323E-4</c:v>
                </c:pt>
                <c:pt idx="7">
                  <c:v>9.6175648793246074E-4</c:v>
                </c:pt>
                <c:pt idx="8">
                  <c:v>7.4191365636345531E-4</c:v>
                </c:pt>
                <c:pt idx="9">
                  <c:v>8.1478231432066445E-4</c:v>
                </c:pt>
                <c:pt idx="10">
                  <c:v>8.5558900721692988E-4</c:v>
                </c:pt>
                <c:pt idx="11">
                  <c:v>4.3403655838435411E-4</c:v>
                </c:pt>
                <c:pt idx="12">
                  <c:v>3.9775575695171996E-4</c:v>
                </c:pt>
                <c:pt idx="13">
                  <c:v>2.6938184147970716E-4</c:v>
                </c:pt>
                <c:pt idx="14">
                  <c:v>3.5218720104301596E-4</c:v>
                </c:pt>
                <c:pt idx="15">
                  <c:v>3.6819612321780163E-4</c:v>
                </c:pt>
                <c:pt idx="16">
                  <c:v>2.3242519991708074E-4</c:v>
                </c:pt>
                <c:pt idx="17">
                  <c:v>2.1066189968882228E-4</c:v>
                </c:pt>
                <c:pt idx="18">
                  <c:v>1.8590600127810377E-4</c:v>
                </c:pt>
                <c:pt idx="19">
                  <c:v>2.3875845602865101E-4</c:v>
                </c:pt>
                <c:pt idx="20">
                  <c:v>2.6063799648705312E-4</c:v>
                </c:pt>
                <c:pt idx="21">
                  <c:v>1.9799711772767193E-4</c:v>
                </c:pt>
                <c:pt idx="22">
                  <c:v>2.1875363712978401E-4</c:v>
                </c:pt>
                <c:pt idx="23">
                  <c:v>2.9235409703344924E-4</c:v>
                </c:pt>
                <c:pt idx="24">
                  <c:v>2.8372899341465004E-4</c:v>
                </c:pt>
                <c:pt idx="25">
                  <c:v>4.30307026857865E-4</c:v>
                </c:pt>
                <c:pt idx="26">
                  <c:v>4.3567125645438897E-4</c:v>
                </c:pt>
                <c:pt idx="27">
                  <c:v>4.6382308756722212E-4</c:v>
                </c:pt>
                <c:pt idx="28">
                  <c:v>5.3641007556925276E-4</c:v>
                </c:pt>
                <c:pt idx="29">
                  <c:v>5.2070270980378102E-4</c:v>
                </c:pt>
                <c:pt idx="30">
                  <c:v>5.8492999263080327E-4</c:v>
                </c:pt>
                <c:pt idx="31">
                  <c:v>7.8241760401262376E-4</c:v>
                </c:pt>
                <c:pt idx="32">
                  <c:v>8.9851720058415968E-4</c:v>
                </c:pt>
                <c:pt idx="33">
                  <c:v>1.0211142804097959E-3</c:v>
                </c:pt>
                <c:pt idx="34">
                  <c:v>1.1466011466011465E-3</c:v>
                </c:pt>
                <c:pt idx="35">
                  <c:v>1.0816247520445102E-3</c:v>
                </c:pt>
                <c:pt idx="36">
                  <c:v>1.0607982213036466E-3</c:v>
                </c:pt>
                <c:pt idx="37">
                  <c:v>1.0920199870418756E-3</c:v>
                </c:pt>
                <c:pt idx="38">
                  <c:v>1.0977532144417221E-3</c:v>
                </c:pt>
                <c:pt idx="39" formatCode="#,##0.000000">
                  <c:v>1.2852863069755134E-3</c:v>
                </c:pt>
                <c:pt idx="40" formatCode="#,##0.000000">
                  <c:v>1.3979917022427996E-3</c:v>
                </c:pt>
                <c:pt idx="41" formatCode="#,##0.000000">
                  <c:v>1.586666073520471E-3</c:v>
                </c:pt>
                <c:pt idx="42" formatCode="#,##0.000000">
                  <c:v>1.9766413508264876E-3</c:v>
                </c:pt>
                <c:pt idx="43" formatCode="#,##0.000000">
                  <c:v>1.9340489314379654E-3</c:v>
                </c:pt>
                <c:pt idx="44" formatCode="#,##0.000000">
                  <c:v>1.8979469726175793E-3</c:v>
                </c:pt>
                <c:pt idx="45" formatCode="#,##0.000000">
                  <c:v>1.7242524973548399E-3</c:v>
                </c:pt>
                <c:pt idx="46" formatCode="#,##0.000000">
                  <c:v>2.0531603884539132E-3</c:v>
                </c:pt>
                <c:pt idx="47" formatCode="#,##0.000000">
                  <c:v>2.1136150934645231E-3</c:v>
                </c:pt>
              </c:numCache>
            </c:numRef>
          </c:val>
          <c:smooth val="0"/>
          <c:extLst>
            <c:ext xmlns:c16="http://schemas.microsoft.com/office/drawing/2014/chart" uri="{C3380CC4-5D6E-409C-BE32-E72D297353CC}">
              <c16:uniqueId val="{00000007-020B-4B86-965D-0F2817660523}"/>
            </c:ext>
          </c:extLst>
        </c:ser>
        <c:ser>
          <c:idx val="8"/>
          <c:order val="8"/>
          <c:tx>
            <c:strRef>
              <c:f>'T11'!$K$7</c:f>
              <c:strCache>
                <c:ptCount val="1"/>
                <c:pt idx="0">
                  <c:v>De 50 y más años</c:v>
                </c:pt>
              </c:strCache>
            </c:strRef>
          </c:tx>
          <c:spPr>
            <a:ln>
              <a:solidFill>
                <a:schemeClr val="accent3">
                  <a:lumMod val="50000"/>
                </a:schemeClr>
              </a:solidFill>
            </a:ln>
          </c:spPr>
          <c:marker>
            <c:symbol val="none"/>
          </c:marker>
          <c:cat>
            <c:numRef>
              <c:f>'T11'!$A$9:$A$56</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numCache>
            </c:numRef>
          </c:cat>
          <c:val>
            <c:numRef>
              <c:f>'T11'!$K$9:$K$56</c:f>
              <c:numCache>
                <c:formatCode>0.000000</c:formatCode>
                <c:ptCount val="48"/>
                <c:pt idx="0">
                  <c:v>3.3630241658508994E-5</c:v>
                </c:pt>
                <c:pt idx="1">
                  <c:v>2.3612302699912428E-5</c:v>
                </c:pt>
                <c:pt idx="2">
                  <c:v>1.941417206321819E-5</c:v>
                </c:pt>
                <c:pt idx="3">
                  <c:v>2.3976174532849929E-5</c:v>
                </c:pt>
                <c:pt idx="4">
                  <c:v>1.3275670458695988E-5</c:v>
                </c:pt>
                <c:pt idx="5">
                  <c:v>3.3759946524244704E-5</c:v>
                </c:pt>
                <c:pt idx="6">
                  <c:v>2.346250310157307E-5</c:v>
                </c:pt>
                <c:pt idx="7">
                  <c:v>3.2109767843749927E-5</c:v>
                </c:pt>
                <c:pt idx="8">
                  <c:v>1.6423377455810956E-5</c:v>
                </c:pt>
                <c:pt idx="9">
                  <c:v>2.1896434663123513E-5</c:v>
                </c:pt>
                <c:pt idx="10">
                  <c:v>1.2863532465396611E-5</c:v>
                </c:pt>
                <c:pt idx="11">
                  <c:v>1.3986404236034278E-6</c:v>
                </c:pt>
                <c:pt idx="12">
                  <c:v>2.7428350120969308E-6</c:v>
                </c:pt>
                <c:pt idx="13">
                  <c:v>0</c:v>
                </c:pt>
                <c:pt idx="14">
                  <c:v>0</c:v>
                </c:pt>
                <c:pt idx="15">
                  <c:v>0</c:v>
                </c:pt>
                <c:pt idx="16">
                  <c:v>1.2909905641499666E-6</c:v>
                </c:pt>
                <c:pt idx="17">
                  <c:v>0</c:v>
                </c:pt>
                <c:pt idx="18">
                  <c:v>3.7697203495787337E-6</c:v>
                </c:pt>
                <c:pt idx="19">
                  <c:v>0</c:v>
                </c:pt>
                <c:pt idx="20">
                  <c:v>0</c:v>
                </c:pt>
                <c:pt idx="21">
                  <c:v>0</c:v>
                </c:pt>
                <c:pt idx="22">
                  <c:v>1.1750812274898503E-6</c:v>
                </c:pt>
                <c:pt idx="23">
                  <c:v>0</c:v>
                </c:pt>
                <c:pt idx="24">
                  <c:v>3.3474838916285563E-6</c:v>
                </c:pt>
                <c:pt idx="25">
                  <c:v>0</c:v>
                </c:pt>
                <c:pt idx="26">
                  <c:v>7.4475176093894049E-6</c:v>
                </c:pt>
                <c:pt idx="27">
                  <c:v>1.0344556487485156E-5</c:v>
                </c:pt>
                <c:pt idx="28">
                  <c:v>5.0612563860402452E-6</c:v>
                </c:pt>
                <c:pt idx="29">
                  <c:v>4.9566024670993119E-6</c:v>
                </c:pt>
                <c:pt idx="30">
                  <c:v>7.7761631439027584E-6</c:v>
                </c:pt>
                <c:pt idx="31">
                  <c:v>1.1524774727680742E-5</c:v>
                </c:pt>
                <c:pt idx="32">
                  <c:v>1.2202510036271116E-5</c:v>
                </c:pt>
                <c:pt idx="33">
                  <c:v>2.2738828186323779E-5</c:v>
                </c:pt>
                <c:pt idx="34">
                  <c:v>2.929063409784847E-5</c:v>
                </c:pt>
                <c:pt idx="35">
                  <c:v>1.99565121569866E-5</c:v>
                </c:pt>
                <c:pt idx="36">
                  <c:v>2.0387238607993325E-5</c:v>
                </c:pt>
                <c:pt idx="37">
                  <c:v>2.9137747452320238E-5</c:v>
                </c:pt>
                <c:pt idx="38">
                  <c:v>1.3887481987118953E-5</c:v>
                </c:pt>
                <c:pt idx="39" formatCode="#,##0.000000">
                  <c:v>2.2434782887388607E-5</c:v>
                </c:pt>
                <c:pt idx="40" formatCode="#,##0.000000">
                  <c:v>1.8037E-5</c:v>
                </c:pt>
                <c:pt idx="41" formatCode="#,##0.000000">
                  <c:v>2.3777E-5</c:v>
                </c:pt>
                <c:pt idx="42" formatCode="#,##0.000000">
                  <c:v>2.3225923427127355E-5</c:v>
                </c:pt>
                <c:pt idx="43" formatCode="#,##0.000000">
                  <c:v>3.8747986749650719E-5</c:v>
                </c:pt>
                <c:pt idx="44" formatCode="#,##0.000000">
                  <c:v>2.7805087760699433E-5</c:v>
                </c:pt>
                <c:pt idx="45" formatCode="#,##0.000000">
                  <c:v>2.1705012772699856E-5</c:v>
                </c:pt>
                <c:pt idx="46" formatCode="#,##0.000000">
                  <c:v>2.9663662358537101E-5</c:v>
                </c:pt>
                <c:pt idx="47" formatCode="#,##0.000000">
                  <c:v>3.3108298257118366E-5</c:v>
                </c:pt>
              </c:numCache>
            </c:numRef>
          </c:val>
          <c:smooth val="0"/>
          <c:extLst>
            <c:ext xmlns:c16="http://schemas.microsoft.com/office/drawing/2014/chart" uri="{C3380CC4-5D6E-409C-BE32-E72D297353CC}">
              <c16:uniqueId val="{00000008-020B-4B86-965D-0F2817660523}"/>
            </c:ext>
          </c:extLst>
        </c:ser>
        <c:dLbls>
          <c:showLegendKey val="0"/>
          <c:showVal val="0"/>
          <c:showCatName val="0"/>
          <c:showSerName val="0"/>
          <c:showPercent val="0"/>
          <c:showBubbleSize val="0"/>
        </c:dLbls>
        <c:smooth val="0"/>
        <c:axId val="504522664"/>
        <c:axId val="504522272"/>
      </c:lineChart>
      <c:catAx>
        <c:axId val="504522664"/>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504522272"/>
        <c:crosses val="autoZero"/>
        <c:auto val="1"/>
        <c:lblAlgn val="ctr"/>
        <c:lblOffset val="0"/>
        <c:tickLblSkip val="3"/>
        <c:noMultiLvlLbl val="0"/>
      </c:catAx>
      <c:valAx>
        <c:axId val="504522272"/>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Tasas específicas</a:t>
                </a:r>
              </a:p>
            </c:rich>
          </c:tx>
          <c:layout/>
          <c:overlay val="0"/>
        </c:title>
        <c:numFmt formatCode="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4522664"/>
        <c:crosses val="autoZero"/>
        <c:crossBetween val="between"/>
      </c:valAx>
    </c:plotArea>
    <c:legend>
      <c:legendPos val="b"/>
      <c:layout>
        <c:manualLayout>
          <c:xMode val="edge"/>
          <c:yMode val="edge"/>
          <c:x val="8.4199856836077308E-2"/>
          <c:y val="0.86396845441489623"/>
          <c:w val="0.80250937723693627"/>
          <c:h val="0.11801342049224983"/>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78" l="0.70000000000000062" r="0.70000000000000062" t="0.7500000000000007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01422094965387"/>
          <c:y val="3.4755113158025056E-2"/>
          <c:w val="0.81131911238368015"/>
          <c:h val="0.73945226543651743"/>
        </c:manualLayout>
      </c:layout>
      <c:lineChart>
        <c:grouping val="standard"/>
        <c:varyColors val="0"/>
        <c:ser>
          <c:idx val="0"/>
          <c:order val="0"/>
          <c:tx>
            <c:strRef>
              <c:f>'T12'!$C$7</c:f>
              <c:strCache>
                <c:ptCount val="1"/>
                <c:pt idx="0">
                  <c:v>Menos de 1 año</c:v>
                </c:pt>
              </c:strCache>
            </c:strRef>
          </c:tx>
          <c:spPr>
            <a:ln>
              <a:solidFill>
                <a:schemeClr val="tx2">
                  <a:lumMod val="20000"/>
                  <a:lumOff val="80000"/>
                </a:schemeClr>
              </a:solidFill>
              <a:prstDash val="dash"/>
            </a:ln>
          </c:spPr>
          <c:marker>
            <c:symbol val="none"/>
          </c:marker>
          <c:cat>
            <c:numRef>
              <c:f>'T12'!$A$11:$A$58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numCache>
            </c:numRef>
          </c:cat>
          <c:val>
            <c:numRef>
              <c:f>'T12'!$C$11:$C$58</c:f>
              <c:numCache>
                <c:formatCode>0.000000</c:formatCode>
                <c:ptCount val="48"/>
                <c:pt idx="0">
                  <c:v>1.4624550093949583E-2</c:v>
                </c:pt>
                <c:pt idx="1">
                  <c:v>1.371371103043121E-2</c:v>
                </c:pt>
                <c:pt idx="2">
                  <c:v>1.3021233921252822E-2</c:v>
                </c:pt>
                <c:pt idx="3">
                  <c:v>1.1262788122684046E-2</c:v>
                </c:pt>
                <c:pt idx="4">
                  <c:v>1.0677971949549099E-2</c:v>
                </c:pt>
                <c:pt idx="5">
                  <c:v>1.0203512394948572E-2</c:v>
                </c:pt>
                <c:pt idx="6">
                  <c:v>1.1793165804217976E-2</c:v>
                </c:pt>
                <c:pt idx="7">
                  <c:v>1.14676568534444E-2</c:v>
                </c:pt>
                <c:pt idx="8">
                  <c:v>1.0596323825772514E-2</c:v>
                </c:pt>
                <c:pt idx="9">
                  <c:v>9.1471137640245295E-3</c:v>
                </c:pt>
                <c:pt idx="10">
                  <c:v>7.6344274717562869E-3</c:v>
                </c:pt>
                <c:pt idx="11">
                  <c:v>7.7098930576838271E-3</c:v>
                </c:pt>
                <c:pt idx="12">
                  <c:v>7.7768372071474832E-3</c:v>
                </c:pt>
                <c:pt idx="13">
                  <c:v>7.0052280629512766E-3</c:v>
                </c:pt>
                <c:pt idx="14">
                  <c:v>6.7414761956700008E-3</c:v>
                </c:pt>
                <c:pt idx="15">
                  <c:v>6.8872168121605877E-3</c:v>
                </c:pt>
                <c:pt idx="16">
                  <c:v>6.3749873109329004E-3</c:v>
                </c:pt>
                <c:pt idx="17">
                  <c:v>6.8793498813211574E-3</c:v>
                </c:pt>
                <c:pt idx="18">
                  <c:v>6.4637867351854828E-3</c:v>
                </c:pt>
                <c:pt idx="19">
                  <c:v>6.1250672515829989E-3</c:v>
                </c:pt>
                <c:pt idx="20">
                  <c:v>4.9662549344199666E-3</c:v>
                </c:pt>
                <c:pt idx="21">
                  <c:v>4.323408323104164E-3</c:v>
                </c:pt>
                <c:pt idx="22">
                  <c:v>5.2426114054923666E-3</c:v>
                </c:pt>
                <c:pt idx="23">
                  <c:v>4.4233396214141676E-3</c:v>
                </c:pt>
                <c:pt idx="24">
                  <c:v>3.8304134830554602E-3</c:v>
                </c:pt>
                <c:pt idx="25">
                  <c:v>4.3099409725475503E-3</c:v>
                </c:pt>
                <c:pt idx="26">
                  <c:v>3.9879781221290591E-3</c:v>
                </c:pt>
                <c:pt idx="27">
                  <c:v>3.8071379716689605E-3</c:v>
                </c:pt>
                <c:pt idx="28">
                  <c:v>4.163656560477888E-3</c:v>
                </c:pt>
                <c:pt idx="29">
                  <c:v>4.0596593416291592E-3</c:v>
                </c:pt>
                <c:pt idx="30">
                  <c:v>3.5636792113922775E-3</c:v>
                </c:pt>
                <c:pt idx="31">
                  <c:v>3.1711325576849283E-3</c:v>
                </c:pt>
                <c:pt idx="32">
                  <c:v>2.9980013324450365E-3</c:v>
                </c:pt>
                <c:pt idx="33">
                  <c:v>2.9220143723960516E-3</c:v>
                </c:pt>
                <c:pt idx="34">
                  <c:v>2.404270636656298E-3</c:v>
                </c:pt>
                <c:pt idx="35">
                  <c:v>2.747215010782819E-3</c:v>
                </c:pt>
                <c:pt idx="36">
                  <c:v>2.8037646528403966E-3</c:v>
                </c:pt>
                <c:pt idx="37">
                  <c:v>3.6511215197975156E-3</c:v>
                </c:pt>
                <c:pt idx="38">
                  <c:v>2.8661376508343052E-3</c:v>
                </c:pt>
                <c:pt idx="39">
                  <c:v>3.1578947368421052E-3</c:v>
                </c:pt>
                <c:pt idx="40">
                  <c:v>2.5974843757379218E-3</c:v>
                </c:pt>
                <c:pt idx="41">
                  <c:v>2.5542376398844206E-3</c:v>
                </c:pt>
                <c:pt idx="42">
                  <c:v>2.48584222310022E-3</c:v>
                </c:pt>
                <c:pt idx="43">
                  <c:v>2.6803392790751964E-3</c:v>
                </c:pt>
                <c:pt idx="44">
                  <c:v>2.2372575552548489E-3</c:v>
                </c:pt>
                <c:pt idx="45">
                  <c:v>2.3453754492150556E-3</c:v>
                </c:pt>
                <c:pt idx="46">
                  <c:v>2.5782652241603285E-3</c:v>
                </c:pt>
                <c:pt idx="47">
                  <c:v>2.5121436632157402E-3</c:v>
                </c:pt>
              </c:numCache>
            </c:numRef>
          </c:val>
          <c:smooth val="0"/>
          <c:extLst>
            <c:ext xmlns:c16="http://schemas.microsoft.com/office/drawing/2014/chart" uri="{C3380CC4-5D6E-409C-BE32-E72D297353CC}">
              <c16:uniqueId val="{00000000-EF9C-4EBA-9507-4A0D075B684F}"/>
            </c:ext>
          </c:extLst>
        </c:ser>
        <c:ser>
          <c:idx val="1"/>
          <c:order val="1"/>
          <c:tx>
            <c:strRef>
              <c:f>'T12'!$D$7</c:f>
              <c:strCache>
                <c:ptCount val="1"/>
                <c:pt idx="0">
                  <c:v>De 1 a 9 años</c:v>
                </c:pt>
              </c:strCache>
            </c:strRef>
          </c:tx>
          <c:spPr>
            <a:ln>
              <a:solidFill>
                <a:schemeClr val="tx2">
                  <a:lumMod val="60000"/>
                  <a:lumOff val="40000"/>
                </a:schemeClr>
              </a:solidFill>
              <a:prstDash val="dash"/>
            </a:ln>
          </c:spPr>
          <c:marker>
            <c:symbol val="none"/>
          </c:marker>
          <c:cat>
            <c:numRef>
              <c:f>'T12'!$A$11:$A$58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numCache>
            </c:numRef>
          </c:cat>
          <c:val>
            <c:numRef>
              <c:f>'T12'!$D$11:$D$58</c:f>
              <c:numCache>
                <c:formatCode>0.000000</c:formatCode>
                <c:ptCount val="48"/>
                <c:pt idx="0">
                  <c:v>4.5995129237208553E-4</c:v>
                </c:pt>
                <c:pt idx="1">
                  <c:v>4.3404936166450742E-4</c:v>
                </c:pt>
                <c:pt idx="2">
                  <c:v>4.2952816244156176E-4</c:v>
                </c:pt>
                <c:pt idx="3">
                  <c:v>4.5111578113326661E-4</c:v>
                </c:pt>
                <c:pt idx="4">
                  <c:v>4.1429359039090249E-4</c:v>
                </c:pt>
                <c:pt idx="5">
                  <c:v>4.1437953402233897E-4</c:v>
                </c:pt>
                <c:pt idx="6">
                  <c:v>4.8357982251299254E-4</c:v>
                </c:pt>
                <c:pt idx="7">
                  <c:v>3.160806178171052E-4</c:v>
                </c:pt>
                <c:pt idx="8">
                  <c:v>3.9232114630246136E-4</c:v>
                </c:pt>
                <c:pt idx="9">
                  <c:v>3.1977919864573296E-4</c:v>
                </c:pt>
                <c:pt idx="10">
                  <c:v>3.521816141740949E-4</c:v>
                </c:pt>
                <c:pt idx="11">
                  <c:v>2.7651122533916341E-4</c:v>
                </c:pt>
                <c:pt idx="12">
                  <c:v>2.7088755813554986E-4</c:v>
                </c:pt>
                <c:pt idx="13">
                  <c:v>2.7074916243683143E-4</c:v>
                </c:pt>
                <c:pt idx="14">
                  <c:v>2.7947114229759335E-4</c:v>
                </c:pt>
                <c:pt idx="15">
                  <c:v>3.1954769405288108E-4</c:v>
                </c:pt>
                <c:pt idx="16">
                  <c:v>2.7615851498760289E-4</c:v>
                </c:pt>
                <c:pt idx="17">
                  <c:v>2.5043567528634526E-4</c:v>
                </c:pt>
                <c:pt idx="18">
                  <c:v>2.7840353636247715E-4</c:v>
                </c:pt>
                <c:pt idx="19">
                  <c:v>2.4105176749579789E-4</c:v>
                </c:pt>
                <c:pt idx="20">
                  <c:v>2.531364494282225E-4</c:v>
                </c:pt>
                <c:pt idx="21">
                  <c:v>2.5598463186068547E-4</c:v>
                </c:pt>
                <c:pt idx="22">
                  <c:v>2.2127246650228735E-4</c:v>
                </c:pt>
                <c:pt idx="23">
                  <c:v>2.1413450672836223E-4</c:v>
                </c:pt>
                <c:pt idx="24">
                  <c:v>1.7576751816264356E-4</c:v>
                </c:pt>
                <c:pt idx="25">
                  <c:v>1.4743027872385272E-4</c:v>
                </c:pt>
                <c:pt idx="26">
                  <c:v>1.7983002110605355E-4</c:v>
                </c:pt>
                <c:pt idx="27">
                  <c:v>1.7998274283112856E-4</c:v>
                </c:pt>
                <c:pt idx="28">
                  <c:v>1.9554145122310158E-4</c:v>
                </c:pt>
                <c:pt idx="29">
                  <c:v>1.3919303329066053E-4</c:v>
                </c:pt>
                <c:pt idx="30">
                  <c:v>1.2334097050655763E-4</c:v>
                </c:pt>
                <c:pt idx="31">
                  <c:v>1.1028188773665408E-4</c:v>
                </c:pt>
                <c:pt idx="32">
                  <c:v>1.5231618005189377E-4</c:v>
                </c:pt>
                <c:pt idx="33">
                  <c:v>1.1814744801512288E-4</c:v>
                </c:pt>
                <c:pt idx="34">
                  <c:v>1.0843073617076855E-4</c:v>
                </c:pt>
                <c:pt idx="35">
                  <c:v>8.139306626831943E-5</c:v>
                </c:pt>
                <c:pt idx="36">
                  <c:v>1.0537747548597497E-4</c:v>
                </c:pt>
                <c:pt idx="37">
                  <c:v>1.3122047539303658E-4</c:v>
                </c:pt>
                <c:pt idx="38">
                  <c:v>9.0820974634328133E-5</c:v>
                </c:pt>
                <c:pt idx="39">
                  <c:v>1.0130878283829218E-4</c:v>
                </c:pt>
                <c:pt idx="40">
                  <c:v>8.9480811559003407E-5</c:v>
                </c:pt>
                <c:pt idx="41">
                  <c:v>9.4850501944033377E-5</c:v>
                </c:pt>
                <c:pt idx="42">
                  <c:v>8.2535156335341965E-5</c:v>
                </c:pt>
                <c:pt idx="43">
                  <c:v>1.0790731742408884E-4</c:v>
                </c:pt>
                <c:pt idx="44">
                  <c:v>7.4620678219053144E-5</c:v>
                </c:pt>
                <c:pt idx="45">
                  <c:v>5.436153649485307E-5</c:v>
                </c:pt>
                <c:pt idx="46">
                  <c:v>8.4432123608628969E-5</c:v>
                </c:pt>
                <c:pt idx="47">
                  <c:v>1.1560443053980044E-4</c:v>
                </c:pt>
              </c:numCache>
            </c:numRef>
          </c:val>
          <c:smooth val="0"/>
          <c:extLst>
            <c:ext xmlns:c16="http://schemas.microsoft.com/office/drawing/2014/chart" uri="{C3380CC4-5D6E-409C-BE32-E72D297353CC}">
              <c16:uniqueId val="{00000001-EF9C-4EBA-9507-4A0D075B684F}"/>
            </c:ext>
          </c:extLst>
        </c:ser>
        <c:ser>
          <c:idx val="2"/>
          <c:order val="2"/>
          <c:tx>
            <c:strRef>
              <c:f>'T12'!$E$7</c:f>
              <c:strCache>
                <c:ptCount val="1"/>
                <c:pt idx="0">
                  <c:v>De 10 a 19 años</c:v>
                </c:pt>
              </c:strCache>
            </c:strRef>
          </c:tx>
          <c:spPr>
            <a:ln>
              <a:prstDash val="dash"/>
            </a:ln>
          </c:spPr>
          <c:marker>
            <c:symbol val="none"/>
          </c:marker>
          <c:cat>
            <c:numRef>
              <c:f>'T12'!$A$11:$A$58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numCache>
            </c:numRef>
          </c:cat>
          <c:val>
            <c:numRef>
              <c:f>'T12'!$E$11:$E$58</c:f>
              <c:numCache>
                <c:formatCode>0.000000</c:formatCode>
                <c:ptCount val="48"/>
                <c:pt idx="0">
                  <c:v>4.0269180424906518E-4</c:v>
                </c:pt>
                <c:pt idx="1">
                  <c:v>3.7962412150316236E-4</c:v>
                </c:pt>
                <c:pt idx="2">
                  <c:v>4.2738181716475162E-4</c:v>
                </c:pt>
                <c:pt idx="3">
                  <c:v>4.0788422244825449E-4</c:v>
                </c:pt>
                <c:pt idx="4">
                  <c:v>4.2587911119029497E-4</c:v>
                </c:pt>
                <c:pt idx="5">
                  <c:v>3.8850041253423584E-4</c:v>
                </c:pt>
                <c:pt idx="6">
                  <c:v>4.5482017014054373E-4</c:v>
                </c:pt>
                <c:pt idx="7">
                  <c:v>3.5539175836841818E-4</c:v>
                </c:pt>
                <c:pt idx="8">
                  <c:v>4.0832331039717247E-4</c:v>
                </c:pt>
                <c:pt idx="9">
                  <c:v>3.8972687139879965E-4</c:v>
                </c:pt>
                <c:pt idx="10">
                  <c:v>3.643241851847927E-4</c:v>
                </c:pt>
                <c:pt idx="11">
                  <c:v>3.4945676886250464E-4</c:v>
                </c:pt>
                <c:pt idx="12">
                  <c:v>3.9550868296603196E-4</c:v>
                </c:pt>
                <c:pt idx="13">
                  <c:v>3.5320088300220751E-4</c:v>
                </c:pt>
                <c:pt idx="14">
                  <c:v>3.5949952996603665E-4</c:v>
                </c:pt>
                <c:pt idx="15">
                  <c:v>3.9677211170065062E-4</c:v>
                </c:pt>
                <c:pt idx="16">
                  <c:v>3.5689178394394163E-4</c:v>
                </c:pt>
                <c:pt idx="17">
                  <c:v>3.4237035637195413E-4</c:v>
                </c:pt>
                <c:pt idx="18">
                  <c:v>3.2763285891926694E-4</c:v>
                </c:pt>
                <c:pt idx="19">
                  <c:v>2.4535144298137428E-4</c:v>
                </c:pt>
                <c:pt idx="20">
                  <c:v>2.8187399685012651E-4</c:v>
                </c:pt>
                <c:pt idx="21">
                  <c:v>2.571288987169268E-4</c:v>
                </c:pt>
                <c:pt idx="22">
                  <c:v>2.6673024482558224E-4</c:v>
                </c:pt>
                <c:pt idx="23">
                  <c:v>2.3473480444243441E-4</c:v>
                </c:pt>
                <c:pt idx="24">
                  <c:v>2.5238474907793529E-4</c:v>
                </c:pt>
                <c:pt idx="25">
                  <c:v>2.0216076160697589E-4</c:v>
                </c:pt>
                <c:pt idx="26">
                  <c:v>2.178542580562899E-4</c:v>
                </c:pt>
                <c:pt idx="27">
                  <c:v>2.0411051126252642E-4</c:v>
                </c:pt>
                <c:pt idx="28">
                  <c:v>2.9072242803114686E-4</c:v>
                </c:pt>
                <c:pt idx="29">
                  <c:v>2.1253599504428264E-4</c:v>
                </c:pt>
                <c:pt idx="30">
                  <c:v>2.3844229304905906E-4</c:v>
                </c:pt>
                <c:pt idx="31">
                  <c:v>1.7582448496612741E-4</c:v>
                </c:pt>
                <c:pt idx="32">
                  <c:v>2.1755021058860385E-4</c:v>
                </c:pt>
                <c:pt idx="33">
                  <c:v>1.8006677905120242E-4</c:v>
                </c:pt>
                <c:pt idx="34">
                  <c:v>1.2619598406860967E-4</c:v>
                </c:pt>
                <c:pt idx="35">
                  <c:v>9.5062681955914677E-5</c:v>
                </c:pt>
                <c:pt idx="36">
                  <c:v>1.3873767328462287E-4</c:v>
                </c:pt>
                <c:pt idx="37">
                  <c:v>1.3826128009712012E-4</c:v>
                </c:pt>
                <c:pt idx="38">
                  <c:v>8.545712440127649E-5</c:v>
                </c:pt>
                <c:pt idx="39">
                  <c:v>1.2077194781990091E-4</c:v>
                </c:pt>
                <c:pt idx="40">
                  <c:v>8.9136237445971287E-5</c:v>
                </c:pt>
                <c:pt idx="41">
                  <c:v>1.2333107753413741E-4</c:v>
                </c:pt>
                <c:pt idx="42">
                  <c:v>1.2313166931143232E-4</c:v>
                </c:pt>
                <c:pt idx="43">
                  <c:v>1.3127411975481575E-4</c:v>
                </c:pt>
                <c:pt idx="44">
                  <c:v>9.8279885214875236E-5</c:v>
                </c:pt>
                <c:pt idx="45">
                  <c:v>1.1778228724687451E-4</c:v>
                </c:pt>
                <c:pt idx="46">
                  <c:v>1.1385175236822187E-4</c:v>
                </c:pt>
                <c:pt idx="47">
                  <c:v>1.3656246077277799E-4</c:v>
                </c:pt>
              </c:numCache>
            </c:numRef>
          </c:val>
          <c:smooth val="0"/>
          <c:extLst>
            <c:ext xmlns:c16="http://schemas.microsoft.com/office/drawing/2014/chart" uri="{C3380CC4-5D6E-409C-BE32-E72D297353CC}">
              <c16:uniqueId val="{00000002-EF9C-4EBA-9507-4A0D075B684F}"/>
            </c:ext>
          </c:extLst>
        </c:ser>
        <c:ser>
          <c:idx val="3"/>
          <c:order val="3"/>
          <c:tx>
            <c:strRef>
              <c:f>'T12'!$F$7</c:f>
              <c:strCache>
                <c:ptCount val="1"/>
                <c:pt idx="0">
                  <c:v>De 20 a 29 años</c:v>
                </c:pt>
              </c:strCache>
            </c:strRef>
          </c:tx>
          <c:spPr>
            <a:ln>
              <a:prstDash val="dash"/>
            </a:ln>
          </c:spPr>
          <c:marker>
            <c:symbol val="none"/>
          </c:marker>
          <c:cat>
            <c:numRef>
              <c:f>'T12'!$A$11:$A$58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numCache>
            </c:numRef>
          </c:cat>
          <c:val>
            <c:numRef>
              <c:f>'T12'!$F$11:$F$58</c:f>
              <c:numCache>
                <c:formatCode>0.000000</c:formatCode>
                <c:ptCount val="48"/>
                <c:pt idx="0">
                  <c:v>7.4912493326416668E-4</c:v>
                </c:pt>
                <c:pt idx="1">
                  <c:v>6.903483522114716E-4</c:v>
                </c:pt>
                <c:pt idx="2">
                  <c:v>7.2661385113994821E-4</c:v>
                </c:pt>
                <c:pt idx="3">
                  <c:v>8.0303618534193248E-4</c:v>
                </c:pt>
                <c:pt idx="4">
                  <c:v>8.1717816684132212E-4</c:v>
                </c:pt>
                <c:pt idx="5">
                  <c:v>8.0782446391990982E-4</c:v>
                </c:pt>
                <c:pt idx="6">
                  <c:v>7.9515294043943036E-4</c:v>
                </c:pt>
                <c:pt idx="7">
                  <c:v>7.2169188028234485E-4</c:v>
                </c:pt>
                <c:pt idx="8">
                  <c:v>1.0396670044096577E-3</c:v>
                </c:pt>
                <c:pt idx="9">
                  <c:v>8.8186876473343528E-4</c:v>
                </c:pt>
                <c:pt idx="10">
                  <c:v>8.5529475298447375E-4</c:v>
                </c:pt>
                <c:pt idx="11">
                  <c:v>9.5031952228188542E-4</c:v>
                </c:pt>
                <c:pt idx="12">
                  <c:v>1.0222209241639059E-3</c:v>
                </c:pt>
                <c:pt idx="13">
                  <c:v>1.1561263773479135E-3</c:v>
                </c:pt>
                <c:pt idx="14">
                  <c:v>1.3461978753656597E-3</c:v>
                </c:pt>
                <c:pt idx="15">
                  <c:v>1.3312792214882252E-3</c:v>
                </c:pt>
                <c:pt idx="16">
                  <c:v>1.397019294839015E-3</c:v>
                </c:pt>
                <c:pt idx="17">
                  <c:v>1.2909648932865117E-3</c:v>
                </c:pt>
                <c:pt idx="18">
                  <c:v>1.1442113729721677E-3</c:v>
                </c:pt>
                <c:pt idx="19">
                  <c:v>1.0302867381444918E-3</c:v>
                </c:pt>
                <c:pt idx="20">
                  <c:v>9.5333357748438963E-4</c:v>
                </c:pt>
                <c:pt idx="21">
                  <c:v>8.3538954276552943E-4</c:v>
                </c:pt>
                <c:pt idx="22">
                  <c:v>5.8166579407529454E-4</c:v>
                </c:pt>
                <c:pt idx="23">
                  <c:v>5.8704101422965267E-4</c:v>
                </c:pt>
                <c:pt idx="24">
                  <c:v>4.8264257158063263E-4</c:v>
                </c:pt>
                <c:pt idx="25">
                  <c:v>4.9000179385105954E-4</c:v>
                </c:pt>
                <c:pt idx="26">
                  <c:v>4.6221671897808371E-4</c:v>
                </c:pt>
                <c:pt idx="27">
                  <c:v>4.4401581024425485E-4</c:v>
                </c:pt>
                <c:pt idx="28">
                  <c:v>4.5034787594390067E-4</c:v>
                </c:pt>
                <c:pt idx="29">
                  <c:v>4.3216116853110668E-4</c:v>
                </c:pt>
                <c:pt idx="30">
                  <c:v>3.1484389945637302E-4</c:v>
                </c:pt>
                <c:pt idx="31">
                  <c:v>3.1760935332810755E-4</c:v>
                </c:pt>
                <c:pt idx="32">
                  <c:v>3.7226806733868024E-4</c:v>
                </c:pt>
                <c:pt idx="33">
                  <c:v>3.163089775420626E-4</c:v>
                </c:pt>
                <c:pt idx="34">
                  <c:v>2.5402594757553497E-4</c:v>
                </c:pt>
                <c:pt idx="35">
                  <c:v>2.2229905189454367E-4</c:v>
                </c:pt>
                <c:pt idx="36">
                  <c:v>2.269128446162168E-4</c:v>
                </c:pt>
                <c:pt idx="37">
                  <c:v>2.2052936021483663E-4</c:v>
                </c:pt>
                <c:pt idx="38">
                  <c:v>1.9030464825804238E-4</c:v>
                </c:pt>
                <c:pt idx="39">
                  <c:v>2.1381048006741319E-4</c:v>
                </c:pt>
                <c:pt idx="40">
                  <c:v>2.19473149683557E-4</c:v>
                </c:pt>
                <c:pt idx="41">
                  <c:v>2.1018467985611772E-4</c:v>
                </c:pt>
                <c:pt idx="42">
                  <c:v>2.2371041768899923E-4</c:v>
                </c:pt>
                <c:pt idx="43">
                  <c:v>2.3070368871137129E-4</c:v>
                </c:pt>
                <c:pt idx="44">
                  <c:v>2.085489997537201E-4</c:v>
                </c:pt>
                <c:pt idx="45">
                  <c:v>2.0363234247993176E-4</c:v>
                </c:pt>
                <c:pt idx="46">
                  <c:v>1.8092448360574394E-4</c:v>
                </c:pt>
                <c:pt idx="47">
                  <c:v>2.3345641454473033E-4</c:v>
                </c:pt>
              </c:numCache>
            </c:numRef>
          </c:val>
          <c:smooth val="0"/>
          <c:extLst>
            <c:ext xmlns:c16="http://schemas.microsoft.com/office/drawing/2014/chart" uri="{C3380CC4-5D6E-409C-BE32-E72D297353CC}">
              <c16:uniqueId val="{00000003-EF9C-4EBA-9507-4A0D075B684F}"/>
            </c:ext>
          </c:extLst>
        </c:ser>
        <c:ser>
          <c:idx val="4"/>
          <c:order val="4"/>
          <c:tx>
            <c:strRef>
              <c:f>'T12'!$G$7</c:f>
              <c:strCache>
                <c:ptCount val="1"/>
                <c:pt idx="0">
                  <c:v>De 30 a 39 años</c:v>
                </c:pt>
              </c:strCache>
            </c:strRef>
          </c:tx>
          <c:marker>
            <c:symbol val="none"/>
          </c:marker>
          <c:cat>
            <c:numRef>
              <c:f>'T12'!$A$11:$A$58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numCache>
            </c:numRef>
          </c:cat>
          <c:val>
            <c:numRef>
              <c:f>'T12'!$G$11:$G$58</c:f>
              <c:numCache>
                <c:formatCode>0.000000</c:formatCode>
                <c:ptCount val="48"/>
                <c:pt idx="0">
                  <c:v>1.1751992447293056E-3</c:v>
                </c:pt>
                <c:pt idx="1">
                  <c:v>1.0622683574869839E-3</c:v>
                </c:pt>
                <c:pt idx="2">
                  <c:v>1.0105885996914551E-3</c:v>
                </c:pt>
                <c:pt idx="3">
                  <c:v>1.0267096961853945E-3</c:v>
                </c:pt>
                <c:pt idx="4">
                  <c:v>1.1084884233027571E-3</c:v>
                </c:pt>
                <c:pt idx="5">
                  <c:v>9.8428260133319695E-4</c:v>
                </c:pt>
                <c:pt idx="6">
                  <c:v>1.0685524115863821E-3</c:v>
                </c:pt>
                <c:pt idx="7">
                  <c:v>9.6842378881557064E-4</c:v>
                </c:pt>
                <c:pt idx="8">
                  <c:v>1.0979949367763847E-3</c:v>
                </c:pt>
                <c:pt idx="9">
                  <c:v>1.0469063805082961E-3</c:v>
                </c:pt>
                <c:pt idx="10">
                  <c:v>1.0430684451082995E-3</c:v>
                </c:pt>
                <c:pt idx="11">
                  <c:v>1.0542433405664904E-3</c:v>
                </c:pt>
                <c:pt idx="12">
                  <c:v>1.1212332746320386E-3</c:v>
                </c:pt>
                <c:pt idx="13">
                  <c:v>1.2921194130065378E-3</c:v>
                </c:pt>
                <c:pt idx="14">
                  <c:v>1.3329910840420714E-3</c:v>
                </c:pt>
                <c:pt idx="15">
                  <c:v>1.4768341758065193E-3</c:v>
                </c:pt>
                <c:pt idx="16">
                  <c:v>1.7337646511421797E-3</c:v>
                </c:pt>
                <c:pt idx="17">
                  <c:v>1.6956972023717987E-3</c:v>
                </c:pt>
                <c:pt idx="18">
                  <c:v>1.8685418022740608E-3</c:v>
                </c:pt>
                <c:pt idx="19">
                  <c:v>1.8050777451298192E-3</c:v>
                </c:pt>
                <c:pt idx="20">
                  <c:v>1.945883236784476E-3</c:v>
                </c:pt>
                <c:pt idx="21">
                  <c:v>1.888889650817241E-3</c:v>
                </c:pt>
                <c:pt idx="22">
                  <c:v>1.3833027717580736E-3</c:v>
                </c:pt>
                <c:pt idx="23">
                  <c:v>1.1306164529014608E-3</c:v>
                </c:pt>
                <c:pt idx="24">
                  <c:v>1.0124036786311747E-3</c:v>
                </c:pt>
                <c:pt idx="25">
                  <c:v>9.5838357044146787E-4</c:v>
                </c:pt>
                <c:pt idx="26">
                  <c:v>1.00202745315183E-3</c:v>
                </c:pt>
                <c:pt idx="27">
                  <c:v>8.739394432380796E-4</c:v>
                </c:pt>
                <c:pt idx="28">
                  <c:v>8.5872208795413282E-4</c:v>
                </c:pt>
                <c:pt idx="29">
                  <c:v>8.0224406775592763E-4</c:v>
                </c:pt>
                <c:pt idx="30">
                  <c:v>6.8799202432222458E-4</c:v>
                </c:pt>
                <c:pt idx="31">
                  <c:v>6.3486181657410826E-4</c:v>
                </c:pt>
                <c:pt idx="32">
                  <c:v>5.5655785932236539E-4</c:v>
                </c:pt>
                <c:pt idx="33">
                  <c:v>5.1479796654803215E-4</c:v>
                </c:pt>
                <c:pt idx="34">
                  <c:v>4.5499052984827409E-4</c:v>
                </c:pt>
                <c:pt idx="35">
                  <c:v>3.8782568820765992E-4</c:v>
                </c:pt>
                <c:pt idx="36">
                  <c:v>3.9706337517844215E-4</c:v>
                </c:pt>
                <c:pt idx="37">
                  <c:v>3.7461063801819214E-4</c:v>
                </c:pt>
                <c:pt idx="38">
                  <c:v>3.9099223402536061E-4</c:v>
                </c:pt>
                <c:pt idx="39">
                  <c:v>3.6841286196450258E-4</c:v>
                </c:pt>
                <c:pt idx="40">
                  <c:v>3.1454397499517084E-4</c:v>
                </c:pt>
                <c:pt idx="41">
                  <c:v>3.2704730141913072E-4</c:v>
                </c:pt>
                <c:pt idx="42">
                  <c:v>3.366582973885729E-4</c:v>
                </c:pt>
                <c:pt idx="43">
                  <c:v>3.5316073681136245E-4</c:v>
                </c:pt>
                <c:pt idx="44">
                  <c:v>3.2962937690599791E-4</c:v>
                </c:pt>
                <c:pt idx="45">
                  <c:v>4.2999550216147616E-4</c:v>
                </c:pt>
                <c:pt idx="46">
                  <c:v>3.8736185059641033E-4</c:v>
                </c:pt>
                <c:pt idx="47">
                  <c:v>3.7658596328901466E-4</c:v>
                </c:pt>
              </c:numCache>
            </c:numRef>
          </c:val>
          <c:smooth val="0"/>
          <c:extLst>
            <c:ext xmlns:c16="http://schemas.microsoft.com/office/drawing/2014/chart" uri="{C3380CC4-5D6E-409C-BE32-E72D297353CC}">
              <c16:uniqueId val="{00000004-EF9C-4EBA-9507-4A0D075B684F}"/>
            </c:ext>
          </c:extLst>
        </c:ser>
        <c:ser>
          <c:idx val="5"/>
          <c:order val="5"/>
          <c:tx>
            <c:strRef>
              <c:f>'T12'!$H$7</c:f>
              <c:strCache>
                <c:ptCount val="1"/>
                <c:pt idx="0">
                  <c:v>De 40 a 49 años</c:v>
                </c:pt>
              </c:strCache>
            </c:strRef>
          </c:tx>
          <c:marker>
            <c:symbol val="none"/>
          </c:marker>
          <c:cat>
            <c:numRef>
              <c:f>'T12'!$A$11:$A$58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numCache>
            </c:numRef>
          </c:cat>
          <c:val>
            <c:numRef>
              <c:f>'T12'!$H$11:$H$58</c:f>
              <c:numCache>
                <c:formatCode>0.000000</c:formatCode>
                <c:ptCount val="48"/>
                <c:pt idx="0">
                  <c:v>2.6726414096090402E-3</c:v>
                </c:pt>
                <c:pt idx="1">
                  <c:v>2.7313118275588306E-3</c:v>
                </c:pt>
                <c:pt idx="2">
                  <c:v>2.5642753329979469E-3</c:v>
                </c:pt>
                <c:pt idx="3">
                  <c:v>2.5846813444017893E-3</c:v>
                </c:pt>
                <c:pt idx="4">
                  <c:v>2.5444884848096353E-3</c:v>
                </c:pt>
                <c:pt idx="5">
                  <c:v>2.306328813370547E-3</c:v>
                </c:pt>
                <c:pt idx="6">
                  <c:v>2.5404690457264748E-3</c:v>
                </c:pt>
                <c:pt idx="7">
                  <c:v>2.2571847530156587E-3</c:v>
                </c:pt>
                <c:pt idx="8">
                  <c:v>2.3950085843820945E-3</c:v>
                </c:pt>
                <c:pt idx="9">
                  <c:v>2.2377367979370404E-3</c:v>
                </c:pt>
                <c:pt idx="10">
                  <c:v>2.2891859775054282E-3</c:v>
                </c:pt>
                <c:pt idx="11">
                  <c:v>2.1578614805187373E-3</c:v>
                </c:pt>
                <c:pt idx="12">
                  <c:v>2.0842574432039847E-3</c:v>
                </c:pt>
                <c:pt idx="13">
                  <c:v>2.0372579609066717E-3</c:v>
                </c:pt>
                <c:pt idx="14">
                  <c:v>2.0596381076831215E-3</c:v>
                </c:pt>
                <c:pt idx="15">
                  <c:v>2.1407329722921858E-3</c:v>
                </c:pt>
                <c:pt idx="16">
                  <c:v>2.1677415373221836E-3</c:v>
                </c:pt>
                <c:pt idx="17">
                  <c:v>2.2115900622056944E-3</c:v>
                </c:pt>
                <c:pt idx="18">
                  <c:v>2.254363911067583E-3</c:v>
                </c:pt>
                <c:pt idx="19">
                  <c:v>2.2353963031929132E-3</c:v>
                </c:pt>
                <c:pt idx="20">
                  <c:v>2.1766612064667758E-3</c:v>
                </c:pt>
                <c:pt idx="21">
                  <c:v>2.2189416999134673E-3</c:v>
                </c:pt>
                <c:pt idx="22">
                  <c:v>1.9888757187213031E-3</c:v>
                </c:pt>
                <c:pt idx="23">
                  <c:v>1.9146750648145309E-3</c:v>
                </c:pt>
                <c:pt idx="24">
                  <c:v>1.8785262031135303E-3</c:v>
                </c:pt>
                <c:pt idx="25">
                  <c:v>1.9627058533085956E-3</c:v>
                </c:pt>
                <c:pt idx="26">
                  <c:v>1.9013060844656783E-3</c:v>
                </c:pt>
                <c:pt idx="27">
                  <c:v>1.9073766887840755E-3</c:v>
                </c:pt>
                <c:pt idx="28">
                  <c:v>1.9545712444824833E-3</c:v>
                </c:pt>
                <c:pt idx="29">
                  <c:v>1.7864097837093967E-3</c:v>
                </c:pt>
                <c:pt idx="30">
                  <c:v>1.775574893793493E-3</c:v>
                </c:pt>
                <c:pt idx="31">
                  <c:v>1.752420958174361E-3</c:v>
                </c:pt>
                <c:pt idx="32">
                  <c:v>1.634819244217729E-3</c:v>
                </c:pt>
                <c:pt idx="33">
                  <c:v>1.5688449177641943E-3</c:v>
                </c:pt>
                <c:pt idx="34">
                  <c:v>1.3445780625709707E-3</c:v>
                </c:pt>
                <c:pt idx="35">
                  <c:v>1.2555483025582998E-3</c:v>
                </c:pt>
                <c:pt idx="36">
                  <c:v>1.2109038059339959E-3</c:v>
                </c:pt>
                <c:pt idx="37">
                  <c:v>1.2567745087344896E-3</c:v>
                </c:pt>
                <c:pt idx="38">
                  <c:v>1.1155031349245441E-3</c:v>
                </c:pt>
                <c:pt idx="39">
                  <c:v>1.1137332227264115E-3</c:v>
                </c:pt>
                <c:pt idx="40">
                  <c:v>1.0680851955014764E-3</c:v>
                </c:pt>
                <c:pt idx="41">
                  <c:v>9.8604893424993371E-4</c:v>
                </c:pt>
                <c:pt idx="42">
                  <c:v>9.5330869437906687E-4</c:v>
                </c:pt>
                <c:pt idx="43">
                  <c:v>9.0105458378714112E-4</c:v>
                </c:pt>
                <c:pt idx="44">
                  <c:v>8.7377077418076437E-4</c:v>
                </c:pt>
                <c:pt idx="45">
                  <c:v>9.9782628704537624E-4</c:v>
                </c:pt>
                <c:pt idx="46">
                  <c:v>8.9610009949920753E-4</c:v>
                </c:pt>
                <c:pt idx="47">
                  <c:v>8.8818749926311883E-4</c:v>
                </c:pt>
              </c:numCache>
            </c:numRef>
          </c:val>
          <c:smooth val="0"/>
          <c:extLst>
            <c:ext xmlns:c16="http://schemas.microsoft.com/office/drawing/2014/chart" uri="{C3380CC4-5D6E-409C-BE32-E72D297353CC}">
              <c16:uniqueId val="{00000005-EF9C-4EBA-9507-4A0D075B684F}"/>
            </c:ext>
          </c:extLst>
        </c:ser>
        <c:ser>
          <c:idx val="6"/>
          <c:order val="6"/>
          <c:tx>
            <c:strRef>
              <c:f>'T12'!$I$7</c:f>
              <c:strCache>
                <c:ptCount val="1"/>
                <c:pt idx="0">
                  <c:v>De 50 a 59 años</c:v>
                </c:pt>
              </c:strCache>
            </c:strRef>
          </c:tx>
          <c:marker>
            <c:symbol val="none"/>
          </c:marker>
          <c:cat>
            <c:numRef>
              <c:f>'T12'!$A$11:$A$58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numCache>
            </c:numRef>
          </c:cat>
          <c:val>
            <c:numRef>
              <c:f>'T12'!$I$11:$I$58</c:f>
              <c:numCache>
                <c:formatCode>0.000000</c:formatCode>
                <c:ptCount val="48"/>
                <c:pt idx="0">
                  <c:v>6.8369267596310396E-3</c:v>
                </c:pt>
                <c:pt idx="1">
                  <c:v>6.7741984552180078E-3</c:v>
                </c:pt>
                <c:pt idx="2">
                  <c:v>6.7547905181570746E-3</c:v>
                </c:pt>
                <c:pt idx="3">
                  <c:v>6.5584261518603247E-3</c:v>
                </c:pt>
                <c:pt idx="4">
                  <c:v>6.2382691592893997E-3</c:v>
                </c:pt>
                <c:pt idx="5">
                  <c:v>6.3528808409154718E-3</c:v>
                </c:pt>
                <c:pt idx="6">
                  <c:v>6.2964045808865448E-3</c:v>
                </c:pt>
                <c:pt idx="7">
                  <c:v>5.8521027478998988E-3</c:v>
                </c:pt>
                <c:pt idx="8">
                  <c:v>5.964413417252133E-3</c:v>
                </c:pt>
                <c:pt idx="9">
                  <c:v>5.7611475708433174E-3</c:v>
                </c:pt>
                <c:pt idx="10">
                  <c:v>5.89000325720908E-3</c:v>
                </c:pt>
                <c:pt idx="11">
                  <c:v>5.4926581561502421E-3</c:v>
                </c:pt>
                <c:pt idx="12">
                  <c:v>5.3081968780548921E-3</c:v>
                </c:pt>
                <c:pt idx="13">
                  <c:v>5.514155436810989E-3</c:v>
                </c:pt>
                <c:pt idx="14">
                  <c:v>5.362206155179172E-3</c:v>
                </c:pt>
                <c:pt idx="15">
                  <c:v>5.2731230348657268E-3</c:v>
                </c:pt>
                <c:pt idx="16">
                  <c:v>5.0507797481174448E-3</c:v>
                </c:pt>
                <c:pt idx="17">
                  <c:v>4.92796497016138E-3</c:v>
                </c:pt>
                <c:pt idx="18">
                  <c:v>4.7129756237789672E-3</c:v>
                </c:pt>
                <c:pt idx="19">
                  <c:v>4.6077356937087978E-3</c:v>
                </c:pt>
                <c:pt idx="20">
                  <c:v>4.7011884985900098E-3</c:v>
                </c:pt>
                <c:pt idx="21">
                  <c:v>4.5126341601543947E-3</c:v>
                </c:pt>
                <c:pt idx="22">
                  <c:v>4.119541109698064E-3</c:v>
                </c:pt>
                <c:pt idx="23">
                  <c:v>4.1360625508637828E-3</c:v>
                </c:pt>
                <c:pt idx="24">
                  <c:v>4.1244092213072459E-3</c:v>
                </c:pt>
                <c:pt idx="25">
                  <c:v>3.9598304727834271E-3</c:v>
                </c:pt>
                <c:pt idx="26">
                  <c:v>4.0153481979243602E-3</c:v>
                </c:pt>
                <c:pt idx="27">
                  <c:v>4.0020275323128492E-3</c:v>
                </c:pt>
                <c:pt idx="28">
                  <c:v>3.9628503167834046E-3</c:v>
                </c:pt>
                <c:pt idx="29">
                  <c:v>3.9258651929961752E-3</c:v>
                </c:pt>
                <c:pt idx="30">
                  <c:v>3.8694454010613295E-3</c:v>
                </c:pt>
                <c:pt idx="31">
                  <c:v>3.7504597199770782E-3</c:v>
                </c:pt>
                <c:pt idx="32">
                  <c:v>3.8174945553766178E-3</c:v>
                </c:pt>
                <c:pt idx="33">
                  <c:v>3.5941152281187775E-3</c:v>
                </c:pt>
                <c:pt idx="34">
                  <c:v>3.4267602925477248E-3</c:v>
                </c:pt>
                <c:pt idx="35">
                  <c:v>3.2212433818267E-3</c:v>
                </c:pt>
                <c:pt idx="36">
                  <c:v>3.3106938441549586E-3</c:v>
                </c:pt>
                <c:pt idx="37">
                  <c:v>3.273449789912463E-3</c:v>
                </c:pt>
                <c:pt idx="38">
                  <c:v>3.228044514564341E-3</c:v>
                </c:pt>
                <c:pt idx="39">
                  <c:v>3.0905461365510049E-3</c:v>
                </c:pt>
                <c:pt idx="40">
                  <c:v>3.2945946506945517E-3</c:v>
                </c:pt>
                <c:pt idx="41">
                  <c:v>3.0167031808059873E-3</c:v>
                </c:pt>
                <c:pt idx="42">
                  <c:v>2.9467538259253996E-3</c:v>
                </c:pt>
                <c:pt idx="43">
                  <c:v>2.8355529114173269E-3</c:v>
                </c:pt>
                <c:pt idx="44">
                  <c:v>2.7761755368288761E-3</c:v>
                </c:pt>
                <c:pt idx="45">
                  <c:v>3.369663635908916E-3</c:v>
                </c:pt>
                <c:pt idx="46">
                  <c:v>2.8441122410731356E-3</c:v>
                </c:pt>
                <c:pt idx="47">
                  <c:v>2.7307744747133616E-3</c:v>
                </c:pt>
              </c:numCache>
            </c:numRef>
          </c:val>
          <c:smooth val="0"/>
          <c:extLst>
            <c:ext xmlns:c16="http://schemas.microsoft.com/office/drawing/2014/chart" uri="{C3380CC4-5D6E-409C-BE32-E72D297353CC}">
              <c16:uniqueId val="{00000006-EF9C-4EBA-9507-4A0D075B684F}"/>
            </c:ext>
          </c:extLst>
        </c:ser>
        <c:ser>
          <c:idx val="7"/>
          <c:order val="7"/>
          <c:tx>
            <c:strRef>
              <c:f>'T12'!$J$7</c:f>
              <c:strCache>
                <c:ptCount val="1"/>
                <c:pt idx="0">
                  <c:v>De 60 a 69 años</c:v>
                </c:pt>
              </c:strCache>
            </c:strRef>
          </c:tx>
          <c:marker>
            <c:symbol val="none"/>
          </c:marker>
          <c:cat>
            <c:numRef>
              <c:f>'T12'!$A$11:$A$58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numCache>
            </c:numRef>
          </c:cat>
          <c:val>
            <c:numRef>
              <c:f>'T12'!$J$11:$J$58</c:f>
              <c:numCache>
                <c:formatCode>0.000000</c:formatCode>
                <c:ptCount val="48"/>
                <c:pt idx="0">
                  <c:v>1.7178092910049018E-2</c:v>
                </c:pt>
                <c:pt idx="1">
                  <c:v>1.7356336393543635E-2</c:v>
                </c:pt>
                <c:pt idx="2">
                  <c:v>1.6778973612563818E-2</c:v>
                </c:pt>
                <c:pt idx="3">
                  <c:v>1.6394083615769727E-2</c:v>
                </c:pt>
                <c:pt idx="4">
                  <c:v>1.595753553378049E-2</c:v>
                </c:pt>
                <c:pt idx="5">
                  <c:v>1.5287996554355813E-2</c:v>
                </c:pt>
                <c:pt idx="6">
                  <c:v>1.5553960988277951E-2</c:v>
                </c:pt>
                <c:pt idx="7">
                  <c:v>1.4417056995779809E-2</c:v>
                </c:pt>
                <c:pt idx="8">
                  <c:v>1.4294209291518534E-2</c:v>
                </c:pt>
                <c:pt idx="9">
                  <c:v>1.4198902151564404E-2</c:v>
                </c:pt>
                <c:pt idx="10">
                  <c:v>1.4002216906144459E-2</c:v>
                </c:pt>
                <c:pt idx="11">
                  <c:v>1.2934433768609966E-2</c:v>
                </c:pt>
                <c:pt idx="12">
                  <c:v>1.2961316056610158E-2</c:v>
                </c:pt>
                <c:pt idx="13">
                  <c:v>1.3233117829856264E-2</c:v>
                </c:pt>
                <c:pt idx="14">
                  <c:v>1.2499149917102262E-2</c:v>
                </c:pt>
                <c:pt idx="15">
                  <c:v>1.2634300412764341E-2</c:v>
                </c:pt>
                <c:pt idx="16">
                  <c:v>1.2380266873373567E-2</c:v>
                </c:pt>
                <c:pt idx="17">
                  <c:v>1.2223503055875764E-2</c:v>
                </c:pt>
                <c:pt idx="18">
                  <c:v>1.1530134219303153E-2</c:v>
                </c:pt>
                <c:pt idx="19">
                  <c:v>1.1549581046668964E-2</c:v>
                </c:pt>
                <c:pt idx="20">
                  <c:v>1.1441281987969431E-2</c:v>
                </c:pt>
                <c:pt idx="21">
                  <c:v>1.0908660306542211E-2</c:v>
                </c:pt>
                <c:pt idx="22">
                  <c:v>1.0562762208510363E-2</c:v>
                </c:pt>
                <c:pt idx="23">
                  <c:v>1.0546117013822472E-2</c:v>
                </c:pt>
                <c:pt idx="24">
                  <c:v>1.0677403876243923E-2</c:v>
                </c:pt>
                <c:pt idx="25">
                  <c:v>1.0541709828773383E-2</c:v>
                </c:pt>
                <c:pt idx="26">
                  <c:v>9.7777668097086927E-3</c:v>
                </c:pt>
                <c:pt idx="27">
                  <c:v>9.3550071743696284E-3</c:v>
                </c:pt>
                <c:pt idx="28">
                  <c:v>9.4813790054886805E-3</c:v>
                </c:pt>
                <c:pt idx="29">
                  <c:v>8.6905943821013465E-3</c:v>
                </c:pt>
                <c:pt idx="30">
                  <c:v>8.5931731253833625E-3</c:v>
                </c:pt>
                <c:pt idx="31">
                  <c:v>8.3440953345757969E-3</c:v>
                </c:pt>
                <c:pt idx="32">
                  <c:v>8.1945103027652923E-3</c:v>
                </c:pt>
                <c:pt idx="33">
                  <c:v>7.6932336652284841E-3</c:v>
                </c:pt>
                <c:pt idx="34">
                  <c:v>7.4556238542003665E-3</c:v>
                </c:pt>
                <c:pt idx="35">
                  <c:v>6.811860968171009E-3</c:v>
                </c:pt>
                <c:pt idx="36">
                  <c:v>7.3572235196540962E-3</c:v>
                </c:pt>
                <c:pt idx="37">
                  <c:v>7.2845314809626398E-3</c:v>
                </c:pt>
                <c:pt idx="38">
                  <c:v>7.2055750563578902E-3</c:v>
                </c:pt>
                <c:pt idx="39">
                  <c:v>7.1967095367796025E-3</c:v>
                </c:pt>
                <c:pt idx="40">
                  <c:v>7.3913730471744888E-3</c:v>
                </c:pt>
                <c:pt idx="41">
                  <c:v>7.0154316520039551E-3</c:v>
                </c:pt>
                <c:pt idx="42">
                  <c:v>7.1375533761766363E-3</c:v>
                </c:pt>
                <c:pt idx="43">
                  <c:v>6.8322570691821127E-3</c:v>
                </c:pt>
                <c:pt idx="44">
                  <c:v>6.9048225780211836E-3</c:v>
                </c:pt>
                <c:pt idx="45">
                  <c:v>8.8951765591897356E-3</c:v>
                </c:pt>
                <c:pt idx="46">
                  <c:v>7.3963263672075525E-3</c:v>
                </c:pt>
                <c:pt idx="47">
                  <c:v>6.9993756078413974E-3</c:v>
                </c:pt>
              </c:numCache>
            </c:numRef>
          </c:val>
          <c:smooth val="0"/>
          <c:extLst>
            <c:ext xmlns:c16="http://schemas.microsoft.com/office/drawing/2014/chart" uri="{C3380CC4-5D6E-409C-BE32-E72D297353CC}">
              <c16:uniqueId val="{00000007-EF9C-4EBA-9507-4A0D075B684F}"/>
            </c:ext>
          </c:extLst>
        </c:ser>
        <c:ser>
          <c:idx val="8"/>
          <c:order val="8"/>
          <c:tx>
            <c:strRef>
              <c:f>'T12'!$K$7</c:f>
              <c:strCache>
                <c:ptCount val="1"/>
                <c:pt idx="0">
                  <c:v>De 70 a 79 años</c:v>
                </c:pt>
              </c:strCache>
            </c:strRef>
          </c:tx>
          <c:marker>
            <c:symbol val="none"/>
          </c:marker>
          <c:cat>
            <c:numRef>
              <c:f>'T12'!$A$11:$A$58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numCache>
            </c:numRef>
          </c:cat>
          <c:val>
            <c:numRef>
              <c:f>'T12'!$K$11:$K$58</c:f>
              <c:numCache>
                <c:formatCode>0.000000</c:formatCode>
                <c:ptCount val="48"/>
                <c:pt idx="0">
                  <c:v>4.4375981223274498E-2</c:v>
                </c:pt>
                <c:pt idx="1">
                  <c:v>4.5852284437931011E-2</c:v>
                </c:pt>
                <c:pt idx="2">
                  <c:v>4.3501906300043754E-2</c:v>
                </c:pt>
                <c:pt idx="3">
                  <c:v>4.3546669546448098E-2</c:v>
                </c:pt>
                <c:pt idx="4">
                  <c:v>4.0719576453557949E-2</c:v>
                </c:pt>
                <c:pt idx="5">
                  <c:v>3.9989833008163729E-2</c:v>
                </c:pt>
                <c:pt idx="6">
                  <c:v>4.0403059837688812E-2</c:v>
                </c:pt>
                <c:pt idx="7">
                  <c:v>3.8360774487407323E-2</c:v>
                </c:pt>
                <c:pt idx="8">
                  <c:v>3.821201091901729E-2</c:v>
                </c:pt>
                <c:pt idx="9">
                  <c:v>3.7084424078717614E-2</c:v>
                </c:pt>
                <c:pt idx="10">
                  <c:v>3.7770627446899137E-2</c:v>
                </c:pt>
                <c:pt idx="11">
                  <c:v>3.4893942658516905E-2</c:v>
                </c:pt>
                <c:pt idx="12">
                  <c:v>3.5626330650874539E-2</c:v>
                </c:pt>
                <c:pt idx="13">
                  <c:v>3.4980885343471074E-2</c:v>
                </c:pt>
                <c:pt idx="14">
                  <c:v>3.3367479120878681E-2</c:v>
                </c:pt>
                <c:pt idx="15">
                  <c:v>3.4467662841742817E-2</c:v>
                </c:pt>
                <c:pt idx="16">
                  <c:v>3.3552306816024301E-2</c:v>
                </c:pt>
                <c:pt idx="17">
                  <c:v>3.1739706365283359E-2</c:v>
                </c:pt>
                <c:pt idx="18">
                  <c:v>3.1332013362024208E-2</c:v>
                </c:pt>
                <c:pt idx="19">
                  <c:v>3.0130615819876683E-2</c:v>
                </c:pt>
                <c:pt idx="20">
                  <c:v>2.965087828830805E-2</c:v>
                </c:pt>
                <c:pt idx="21">
                  <c:v>2.9021236354665626E-2</c:v>
                </c:pt>
                <c:pt idx="22">
                  <c:v>2.8352896435224678E-2</c:v>
                </c:pt>
                <c:pt idx="23">
                  <c:v>2.9197169856176791E-2</c:v>
                </c:pt>
                <c:pt idx="24">
                  <c:v>2.8031659423835995E-2</c:v>
                </c:pt>
                <c:pt idx="25">
                  <c:v>2.7452155403169805E-2</c:v>
                </c:pt>
                <c:pt idx="26">
                  <c:v>2.6716570397393433E-2</c:v>
                </c:pt>
                <c:pt idx="27">
                  <c:v>2.5507893823160935E-2</c:v>
                </c:pt>
                <c:pt idx="28">
                  <c:v>2.5839134782826938E-2</c:v>
                </c:pt>
                <c:pt idx="29">
                  <c:v>2.4289981294124748E-2</c:v>
                </c:pt>
                <c:pt idx="30">
                  <c:v>2.3730630602877299E-2</c:v>
                </c:pt>
                <c:pt idx="31">
                  <c:v>2.3083174101161844E-2</c:v>
                </c:pt>
                <c:pt idx="32">
                  <c:v>2.3187603763143331E-2</c:v>
                </c:pt>
                <c:pt idx="33">
                  <c:v>2.197451318661418E-2</c:v>
                </c:pt>
                <c:pt idx="34">
                  <c:v>2.0138811798037521E-2</c:v>
                </c:pt>
                <c:pt idx="35">
                  <c:v>1.9581838134232442E-2</c:v>
                </c:pt>
                <c:pt idx="36">
                  <c:v>1.9845839502375826E-2</c:v>
                </c:pt>
                <c:pt idx="37">
                  <c:v>1.9346881716838942E-2</c:v>
                </c:pt>
                <c:pt idx="38">
                  <c:v>1.8587268441188517E-2</c:v>
                </c:pt>
                <c:pt idx="39">
                  <c:v>1.8346546389727783E-2</c:v>
                </c:pt>
                <c:pt idx="40">
                  <c:v>1.8497510166772167E-2</c:v>
                </c:pt>
                <c:pt idx="41">
                  <c:v>1.7181685740363689E-2</c:v>
                </c:pt>
                <c:pt idx="42">
                  <c:v>1.7111092830029026E-2</c:v>
                </c:pt>
                <c:pt idx="43">
                  <c:v>1.6211506130315332E-2</c:v>
                </c:pt>
                <c:pt idx="44">
                  <c:v>1.6153797409738099E-2</c:v>
                </c:pt>
                <c:pt idx="45">
                  <c:v>2.3922757086804969E-2</c:v>
                </c:pt>
                <c:pt idx="46">
                  <c:v>1.7936788607924234E-2</c:v>
                </c:pt>
                <c:pt idx="47">
                  <c:v>1.714180168109853E-2</c:v>
                </c:pt>
              </c:numCache>
            </c:numRef>
          </c:val>
          <c:smooth val="0"/>
          <c:extLst>
            <c:ext xmlns:c16="http://schemas.microsoft.com/office/drawing/2014/chart" uri="{C3380CC4-5D6E-409C-BE32-E72D297353CC}">
              <c16:uniqueId val="{00000008-EF9C-4EBA-9507-4A0D075B684F}"/>
            </c:ext>
          </c:extLst>
        </c:ser>
        <c:ser>
          <c:idx val="9"/>
          <c:order val="9"/>
          <c:tx>
            <c:strRef>
              <c:f>'T12'!$L$7</c:f>
              <c:strCache>
                <c:ptCount val="1"/>
                <c:pt idx="0">
                  <c:v>De 80 a 89 años</c:v>
                </c:pt>
              </c:strCache>
            </c:strRef>
          </c:tx>
          <c:marker>
            <c:symbol val="none"/>
          </c:marker>
          <c:cat>
            <c:numRef>
              <c:f>'T12'!$A$11:$A$58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numCache>
            </c:numRef>
          </c:cat>
          <c:val>
            <c:numRef>
              <c:f>'T12'!$L$11:$L$58</c:f>
              <c:numCache>
                <c:formatCode>0.000000</c:formatCode>
                <c:ptCount val="48"/>
                <c:pt idx="0">
                  <c:v>0.10795246444918176</c:v>
                </c:pt>
                <c:pt idx="1">
                  <c:v>0.10743662773411707</c:v>
                </c:pt>
                <c:pt idx="2">
                  <c:v>0.10246193040492171</c:v>
                </c:pt>
                <c:pt idx="3">
                  <c:v>9.7843043929197668E-2</c:v>
                </c:pt>
                <c:pt idx="4">
                  <c:v>9.2024614496976992E-2</c:v>
                </c:pt>
                <c:pt idx="5">
                  <c:v>8.981128347232388E-2</c:v>
                </c:pt>
                <c:pt idx="6">
                  <c:v>0.10853734320171766</c:v>
                </c:pt>
                <c:pt idx="7">
                  <c:v>9.6599154387381925E-2</c:v>
                </c:pt>
                <c:pt idx="8">
                  <c:v>0.10232620231618997</c:v>
                </c:pt>
                <c:pt idx="9">
                  <c:v>9.8790377735773913E-2</c:v>
                </c:pt>
                <c:pt idx="10">
                  <c:v>0.10390835309927789</c:v>
                </c:pt>
                <c:pt idx="11">
                  <c:v>9.585460406308724E-2</c:v>
                </c:pt>
                <c:pt idx="12">
                  <c:v>9.4795152951772113E-2</c:v>
                </c:pt>
                <c:pt idx="13">
                  <c:v>9.5270521394022714E-2</c:v>
                </c:pt>
                <c:pt idx="14">
                  <c:v>9.6165787521900289E-2</c:v>
                </c:pt>
                <c:pt idx="15">
                  <c:v>9.6219231208154024E-2</c:v>
                </c:pt>
                <c:pt idx="16">
                  <c:v>9.7502510153684718E-2</c:v>
                </c:pt>
                <c:pt idx="17">
                  <c:v>8.9182859125607222E-2</c:v>
                </c:pt>
                <c:pt idx="18">
                  <c:v>8.9445021824984414E-2</c:v>
                </c:pt>
                <c:pt idx="19">
                  <c:v>8.7636217948717954E-2</c:v>
                </c:pt>
                <c:pt idx="20">
                  <c:v>8.6408263924433487E-2</c:v>
                </c:pt>
                <c:pt idx="21">
                  <c:v>8.8197364946828255E-2</c:v>
                </c:pt>
                <c:pt idx="22">
                  <c:v>8.6263320014920722E-2</c:v>
                </c:pt>
                <c:pt idx="23">
                  <c:v>8.8534350367194842E-2</c:v>
                </c:pt>
                <c:pt idx="24">
                  <c:v>8.6166831010681205E-2</c:v>
                </c:pt>
                <c:pt idx="25">
                  <c:v>7.9974745524215074E-2</c:v>
                </c:pt>
                <c:pt idx="26">
                  <c:v>8.0157347257104092E-2</c:v>
                </c:pt>
                <c:pt idx="27">
                  <c:v>7.7636540658505934E-2</c:v>
                </c:pt>
                <c:pt idx="28">
                  <c:v>7.8253638014336241E-2</c:v>
                </c:pt>
                <c:pt idx="29">
                  <c:v>7.3960827619885303E-2</c:v>
                </c:pt>
                <c:pt idx="30">
                  <c:v>7.3705173914566671E-2</c:v>
                </c:pt>
                <c:pt idx="31">
                  <c:v>6.9597927202347504E-2</c:v>
                </c:pt>
                <c:pt idx="32">
                  <c:v>7.0653996646171044E-2</c:v>
                </c:pt>
                <c:pt idx="33">
                  <c:v>6.7678740808219312E-2</c:v>
                </c:pt>
                <c:pt idx="34">
                  <c:v>6.268908949437163E-2</c:v>
                </c:pt>
                <c:pt idx="35">
                  <c:v>6.025766314727167E-2</c:v>
                </c:pt>
                <c:pt idx="36">
                  <c:v>6.2383788078602259E-2</c:v>
                </c:pt>
                <c:pt idx="37">
                  <c:v>6.2461337175405203E-2</c:v>
                </c:pt>
                <c:pt idx="38">
                  <c:v>5.9909742298041239E-2</c:v>
                </c:pt>
                <c:pt idx="39">
                  <c:v>5.8434333913647739E-2</c:v>
                </c:pt>
                <c:pt idx="40">
                  <c:v>6.2669975829662161E-2</c:v>
                </c:pt>
                <c:pt idx="41">
                  <c:v>5.7782509249206832E-2</c:v>
                </c:pt>
                <c:pt idx="42">
                  <c:v>5.8954975024322495E-2</c:v>
                </c:pt>
                <c:pt idx="43">
                  <c:v>5.7514132964980945E-2</c:v>
                </c:pt>
                <c:pt idx="44">
                  <c:v>5.7635925096366898E-2</c:v>
                </c:pt>
                <c:pt idx="45">
                  <c:v>8.3643405491389447E-2</c:v>
                </c:pt>
                <c:pt idx="46">
                  <c:v>5.8099443139077521E-2</c:v>
                </c:pt>
                <c:pt idx="47">
                  <c:v>5.6866135572984214E-2</c:v>
                </c:pt>
              </c:numCache>
            </c:numRef>
          </c:val>
          <c:smooth val="0"/>
          <c:extLst>
            <c:ext xmlns:c16="http://schemas.microsoft.com/office/drawing/2014/chart" uri="{C3380CC4-5D6E-409C-BE32-E72D297353CC}">
              <c16:uniqueId val="{00000009-EF9C-4EBA-9507-4A0D075B684F}"/>
            </c:ext>
          </c:extLst>
        </c:ser>
        <c:ser>
          <c:idx val="10"/>
          <c:order val="10"/>
          <c:tx>
            <c:strRef>
              <c:f>'T12'!$M$7</c:f>
              <c:strCache>
                <c:ptCount val="1"/>
                <c:pt idx="0">
                  <c:v>De 90 a 99 años</c:v>
                </c:pt>
              </c:strCache>
            </c:strRef>
          </c:tx>
          <c:marker>
            <c:symbol val="none"/>
          </c:marker>
          <c:cat>
            <c:numRef>
              <c:f>'T12'!$A$11:$A$58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numCache>
            </c:numRef>
          </c:cat>
          <c:val>
            <c:numRef>
              <c:f>'T12'!$M$11:$M$58</c:f>
              <c:numCache>
                <c:formatCode>General</c:formatCode>
                <c:ptCount val="48"/>
                <c:pt idx="6" formatCode="0.000000">
                  <c:v>0.22267044784192763</c:v>
                </c:pt>
                <c:pt idx="7" formatCode="0.000000">
                  <c:v>0.19878320392962429</c:v>
                </c:pt>
                <c:pt idx="8" formatCode="0.000000">
                  <c:v>0.2115851424533573</c:v>
                </c:pt>
                <c:pt idx="9" formatCode="0.000000">
                  <c:v>0.20837212928220802</c:v>
                </c:pt>
                <c:pt idx="10" formatCode="0.000000">
                  <c:v>0.22608932504200299</c:v>
                </c:pt>
                <c:pt idx="11" formatCode="0.000000">
                  <c:v>0.23214728646853661</c:v>
                </c:pt>
                <c:pt idx="12" formatCode="0.000000">
                  <c:v>0.21512406930752334</c:v>
                </c:pt>
                <c:pt idx="13" formatCode="0.000000">
                  <c:v>0.22436587571594677</c:v>
                </c:pt>
                <c:pt idx="14" formatCode="0.000000">
                  <c:v>0.22355897231096911</c:v>
                </c:pt>
                <c:pt idx="15" formatCode="0.000000">
                  <c:v>0.23803410531804373</c:v>
                </c:pt>
                <c:pt idx="16" formatCode="0.000000">
                  <c:v>0.23712469866316019</c:v>
                </c:pt>
                <c:pt idx="17" formatCode="0.000000">
                  <c:v>0.2121520706042091</c:v>
                </c:pt>
                <c:pt idx="18" formatCode="0.000000">
                  <c:v>0.2207094678990757</c:v>
                </c:pt>
                <c:pt idx="19" formatCode="0.000000">
                  <c:v>0.2080190321457584</c:v>
                </c:pt>
                <c:pt idx="20" formatCode="0.000000">
                  <c:v>0.21203023642309549</c:v>
                </c:pt>
                <c:pt idx="21" formatCode="0.000000">
                  <c:v>0.21041871048054012</c:v>
                </c:pt>
                <c:pt idx="22" formatCode="0.000000">
                  <c:v>0.20487961036288385</c:v>
                </c:pt>
                <c:pt idx="23" formatCode="0.000000">
                  <c:v>0.21287483079016564</c:v>
                </c:pt>
                <c:pt idx="24" formatCode="0.000000">
                  <c:v>0.20701430178370561</c:v>
                </c:pt>
                <c:pt idx="25" formatCode="0.000000">
                  <c:v>0.20207873780237037</c:v>
                </c:pt>
                <c:pt idx="26" formatCode="0.000000">
                  <c:v>0.19468016363762361</c:v>
                </c:pt>
                <c:pt idx="27" formatCode="0.000000">
                  <c:v>0.1871048911946071</c:v>
                </c:pt>
                <c:pt idx="28" formatCode="0.000000">
                  <c:v>0.18830359671481167</c:v>
                </c:pt>
                <c:pt idx="29" formatCode="0.000000">
                  <c:v>0.165905175642274</c:v>
                </c:pt>
                <c:pt idx="30" formatCode="0.000000">
                  <c:v>0.17798916435722667</c:v>
                </c:pt>
                <c:pt idx="31" formatCode="0.000000">
                  <c:v>0.2039037992331823</c:v>
                </c:pt>
                <c:pt idx="32" formatCode="0.000000">
                  <c:v>0.20803315624043839</c:v>
                </c:pt>
                <c:pt idx="33" formatCode="0.000000">
                  <c:v>0.20817578465850498</c:v>
                </c:pt>
                <c:pt idx="34" formatCode="0.000000">
                  <c:v>0.19566288189752074</c:v>
                </c:pt>
                <c:pt idx="35" formatCode="0.000000">
                  <c:v>0.1861604997597309</c:v>
                </c:pt>
                <c:pt idx="36" formatCode="0.000000">
                  <c:v>0.18360353680047636</c:v>
                </c:pt>
                <c:pt idx="37" formatCode="0.000000">
                  <c:v>0.18429404925262133</c:v>
                </c:pt>
                <c:pt idx="38" formatCode="0.000000">
                  <c:v>0.17412279416791179</c:v>
                </c:pt>
                <c:pt idx="39" formatCode="0.000000">
                  <c:v>0.17207661658807619</c:v>
                </c:pt>
                <c:pt idx="40" formatCode="0.000000">
                  <c:v>0.18948935691346161</c:v>
                </c:pt>
                <c:pt idx="41" formatCode="0.000000">
                  <c:v>0.18021285892119604</c:v>
                </c:pt>
                <c:pt idx="42" formatCode="0.000000">
                  <c:v>0.185235720334996</c:v>
                </c:pt>
                <c:pt idx="43" formatCode="0.000000">
                  <c:v>0.17696727084028319</c:v>
                </c:pt>
                <c:pt idx="44" formatCode="0.000000">
                  <c:v>0.17029184734567171</c:v>
                </c:pt>
                <c:pt idx="45" formatCode="0.000000">
                  <c:v>0.23517436534272509</c:v>
                </c:pt>
                <c:pt idx="46" formatCode="0.000000">
                  <c:v>0.16791198290620976</c:v>
                </c:pt>
                <c:pt idx="47" formatCode="0.000000">
                  <c:v>0.18244074416953066</c:v>
                </c:pt>
              </c:numCache>
            </c:numRef>
          </c:val>
          <c:smooth val="0"/>
          <c:extLst>
            <c:ext xmlns:c16="http://schemas.microsoft.com/office/drawing/2014/chart" uri="{C3380CC4-5D6E-409C-BE32-E72D297353CC}">
              <c16:uniqueId val="{0000000A-EF9C-4EBA-9507-4A0D075B684F}"/>
            </c:ext>
          </c:extLst>
        </c:ser>
        <c:dLbls>
          <c:showLegendKey val="0"/>
          <c:showVal val="0"/>
          <c:showCatName val="0"/>
          <c:showSerName val="0"/>
          <c:showPercent val="0"/>
          <c:showBubbleSize val="0"/>
        </c:dLbls>
        <c:smooth val="0"/>
        <c:axId val="504370744"/>
        <c:axId val="504371136"/>
      </c:lineChart>
      <c:catAx>
        <c:axId val="504370744"/>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504371136"/>
        <c:crosses val="autoZero"/>
        <c:auto val="1"/>
        <c:lblAlgn val="ctr"/>
        <c:lblOffset val="0"/>
        <c:tickLblSkip val="3"/>
        <c:noMultiLvlLbl val="0"/>
      </c:catAx>
      <c:valAx>
        <c:axId val="504371136"/>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Tasas específicas de mortalidad</a:t>
                </a:r>
              </a:p>
            </c:rich>
          </c:tx>
          <c:layout/>
          <c:overlay val="0"/>
        </c:title>
        <c:numFmt formatCode="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4370744"/>
        <c:crosses val="autoZero"/>
        <c:crossBetween val="between"/>
      </c:valAx>
    </c:plotArea>
    <c:legend>
      <c:legendPos val="b"/>
      <c:layout>
        <c:manualLayout>
          <c:xMode val="edge"/>
          <c:yMode val="edge"/>
          <c:x val="8.4199856836077308E-2"/>
          <c:y val="0.87745825711180037"/>
          <c:w val="0.86657007874015746"/>
          <c:h val="0.11755518438983006"/>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 l="0.70000000000000062" r="0.70000000000000062" t="0.75000000000000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66666666666666"/>
          <c:y val="3.5598705501618123E-2"/>
          <c:w val="0.82499999999999996"/>
          <c:h val="0.71844660194174759"/>
        </c:manualLayout>
      </c:layout>
      <c:lineChart>
        <c:grouping val="standard"/>
        <c:varyColors val="0"/>
        <c:ser>
          <c:idx val="0"/>
          <c:order val="0"/>
          <c:tx>
            <c:v>Todas las madres</c:v>
          </c:tx>
          <c:marker>
            <c:symbol val="none"/>
          </c:marker>
          <c:cat>
            <c:numRef>
              <c:f>'T14'!$A$11:$A$58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'T14'!$I$11:$I$58</c:f>
              <c:numCache>
                <c:formatCode>0.00</c:formatCode>
                <c:ptCount val="48"/>
                <c:pt idx="0">
                  <c:v>25.41</c:v>
                </c:pt>
                <c:pt idx="1">
                  <c:v>25.26</c:v>
                </c:pt>
                <c:pt idx="2">
                  <c:v>25.25</c:v>
                </c:pt>
                <c:pt idx="3">
                  <c:v>25.32</c:v>
                </c:pt>
                <c:pt idx="4">
                  <c:v>25.27</c:v>
                </c:pt>
                <c:pt idx="5">
                  <c:v>25.5</c:v>
                </c:pt>
                <c:pt idx="6">
                  <c:v>25.66</c:v>
                </c:pt>
                <c:pt idx="7">
                  <c:v>25.79</c:v>
                </c:pt>
                <c:pt idx="8">
                  <c:v>25.88</c:v>
                </c:pt>
                <c:pt idx="9">
                  <c:v>26.07</c:v>
                </c:pt>
                <c:pt idx="10">
                  <c:v>26.24</c:v>
                </c:pt>
                <c:pt idx="11">
                  <c:v>26.21</c:v>
                </c:pt>
                <c:pt idx="12">
                  <c:v>26.41</c:v>
                </c:pt>
                <c:pt idx="13">
                  <c:v>26.56</c:v>
                </c:pt>
                <c:pt idx="14">
                  <c:v>26.91</c:v>
                </c:pt>
                <c:pt idx="15">
                  <c:v>27.25</c:v>
                </c:pt>
                <c:pt idx="16">
                  <c:v>27.54</c:v>
                </c:pt>
                <c:pt idx="17">
                  <c:v>27.97</c:v>
                </c:pt>
                <c:pt idx="18">
                  <c:v>28.33</c:v>
                </c:pt>
                <c:pt idx="19">
                  <c:v>28.72</c:v>
                </c:pt>
                <c:pt idx="20">
                  <c:v>29.12</c:v>
                </c:pt>
                <c:pt idx="21">
                  <c:v>29.47</c:v>
                </c:pt>
                <c:pt idx="22">
                  <c:v>29.66</c:v>
                </c:pt>
                <c:pt idx="23">
                  <c:v>29.91</c:v>
                </c:pt>
                <c:pt idx="24">
                  <c:v>30.07</c:v>
                </c:pt>
                <c:pt idx="25">
                  <c:v>30.07</c:v>
                </c:pt>
                <c:pt idx="26">
                  <c:v>30.1</c:v>
                </c:pt>
                <c:pt idx="27">
                  <c:v>30.09</c:v>
                </c:pt>
                <c:pt idx="28">
                  <c:v>30.19</c:v>
                </c:pt>
                <c:pt idx="29">
                  <c:v>30.32</c:v>
                </c:pt>
                <c:pt idx="30" formatCode="General">
                  <c:v>30.44</c:v>
                </c:pt>
                <c:pt idx="31">
                  <c:v>30.43</c:v>
                </c:pt>
                <c:pt idx="32">
                  <c:v>30.59</c:v>
                </c:pt>
                <c:pt idx="33">
                  <c:v>30.64</c:v>
                </c:pt>
                <c:pt idx="34">
                  <c:v>31.1</c:v>
                </c:pt>
                <c:pt idx="35">
                  <c:v>31.46</c:v>
                </c:pt>
                <c:pt idx="36">
                  <c:v>31.73</c:v>
                </c:pt>
                <c:pt idx="37">
                  <c:v>31.89</c:v>
                </c:pt>
                <c:pt idx="38">
                  <c:v>32.17</c:v>
                </c:pt>
                <c:pt idx="39">
                  <c:v>32.39</c:v>
                </c:pt>
                <c:pt idx="40">
                  <c:v>32.567035688273897</c:v>
                </c:pt>
                <c:pt idx="41">
                  <c:v>32.611800000000002</c:v>
                </c:pt>
                <c:pt idx="42">
                  <c:v>32.74</c:v>
                </c:pt>
                <c:pt idx="43">
                  <c:v>32.799999999999997</c:v>
                </c:pt>
                <c:pt idx="44">
                  <c:v>32.865128533789076</c:v>
                </c:pt>
                <c:pt idx="45">
                  <c:v>32.847175605227449</c:v>
                </c:pt>
                <c:pt idx="46">
                  <c:v>33.079068078437366</c:v>
                </c:pt>
                <c:pt idx="47">
                  <c:v>32.947863247863246</c:v>
                </c:pt>
              </c:numCache>
            </c:numRef>
          </c:val>
          <c:smooth val="0"/>
          <c:extLst>
            <c:ext xmlns:c16="http://schemas.microsoft.com/office/drawing/2014/chart" uri="{C3380CC4-5D6E-409C-BE32-E72D297353CC}">
              <c16:uniqueId val="{00000000-5EA2-4FE3-AD55-102D0FE2C263}"/>
            </c:ext>
          </c:extLst>
        </c:ser>
        <c:ser>
          <c:idx val="1"/>
          <c:order val="1"/>
          <c:tx>
            <c:v>Españolas</c:v>
          </c:tx>
          <c:marker>
            <c:symbol val="none"/>
          </c:marker>
          <c:cat>
            <c:numRef>
              <c:f>'T14'!$A$11:$A$58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'T14'!$J$11:$J$58</c:f>
              <c:numCache>
                <c:formatCode>General</c:formatCode>
                <c:ptCount val="48"/>
                <c:pt idx="20">
                  <c:v>29.19</c:v>
                </c:pt>
                <c:pt idx="21">
                  <c:v>29.55</c:v>
                </c:pt>
                <c:pt idx="22">
                  <c:v>29.79</c:v>
                </c:pt>
                <c:pt idx="23">
                  <c:v>30.07</c:v>
                </c:pt>
                <c:pt idx="24" formatCode="0.00">
                  <c:v>30.3</c:v>
                </c:pt>
                <c:pt idx="25">
                  <c:v>30.47</c:v>
                </c:pt>
                <c:pt idx="26" formatCode="0.00">
                  <c:v>30.66</c:v>
                </c:pt>
                <c:pt idx="27" formatCode="0.00">
                  <c:v>30.78</c:v>
                </c:pt>
                <c:pt idx="28" formatCode="0.00">
                  <c:v>30.94</c:v>
                </c:pt>
                <c:pt idx="29" formatCode="0.00">
                  <c:v>31.12</c:v>
                </c:pt>
                <c:pt idx="30" formatCode="0.00">
                  <c:v>31.3</c:v>
                </c:pt>
                <c:pt idx="31" formatCode="0.00">
                  <c:v>31.41</c:v>
                </c:pt>
                <c:pt idx="32" formatCode="0.00">
                  <c:v>31.72</c:v>
                </c:pt>
                <c:pt idx="33" formatCode="0.00">
                  <c:v>31.85</c:v>
                </c:pt>
                <c:pt idx="34" formatCode="0.00">
                  <c:v>32.159999999999997</c:v>
                </c:pt>
                <c:pt idx="35" formatCode="0.00">
                  <c:v>32.44</c:v>
                </c:pt>
                <c:pt idx="36" formatCode="0.00">
                  <c:v>32.61</c:v>
                </c:pt>
                <c:pt idx="37" formatCode="0.00">
                  <c:v>32.76</c:v>
                </c:pt>
                <c:pt idx="38" formatCode="0.00">
                  <c:v>32.93</c:v>
                </c:pt>
                <c:pt idx="39" formatCode="0.00">
                  <c:v>33.090000000000003</c:v>
                </c:pt>
                <c:pt idx="40" formatCode="0.00">
                  <c:v>33.18</c:v>
                </c:pt>
                <c:pt idx="41" formatCode="0.00">
                  <c:v>33.25</c:v>
                </c:pt>
                <c:pt idx="42" formatCode="0.00">
                  <c:v>33.43</c:v>
                </c:pt>
                <c:pt idx="43" formatCode="0.00">
                  <c:v>33.51</c:v>
                </c:pt>
                <c:pt idx="44" formatCode="#,##0.00">
                  <c:v>33.602948711976524</c:v>
                </c:pt>
                <c:pt idx="45" formatCode="#,##0.00">
                  <c:v>33.61434274308526</c:v>
                </c:pt>
                <c:pt idx="46" formatCode="0.00">
                  <c:v>33.717232530596128</c:v>
                </c:pt>
                <c:pt idx="47" formatCode="0.00">
                  <c:v>33.700521224878464</c:v>
                </c:pt>
              </c:numCache>
            </c:numRef>
          </c:val>
          <c:smooth val="0"/>
          <c:extLst>
            <c:ext xmlns:c16="http://schemas.microsoft.com/office/drawing/2014/chart" uri="{C3380CC4-5D6E-409C-BE32-E72D297353CC}">
              <c16:uniqueId val="{00000001-5EA2-4FE3-AD55-102D0FE2C263}"/>
            </c:ext>
          </c:extLst>
        </c:ser>
        <c:ser>
          <c:idx val="2"/>
          <c:order val="2"/>
          <c:tx>
            <c:v>Extranjeras</c:v>
          </c:tx>
          <c:marker>
            <c:symbol val="none"/>
          </c:marker>
          <c:cat>
            <c:numRef>
              <c:f>'T14'!$A$11:$A$58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'T14'!$K$11:$K$58</c:f>
              <c:numCache>
                <c:formatCode>General</c:formatCode>
                <c:ptCount val="48"/>
                <c:pt idx="20">
                  <c:v>28.15</c:v>
                </c:pt>
                <c:pt idx="21">
                  <c:v>28.36</c:v>
                </c:pt>
                <c:pt idx="22">
                  <c:v>28.09</c:v>
                </c:pt>
                <c:pt idx="23">
                  <c:v>28.13</c:v>
                </c:pt>
                <c:pt idx="24">
                  <c:v>27.74</c:v>
                </c:pt>
                <c:pt idx="25">
                  <c:v>27.22</c:v>
                </c:pt>
                <c:pt idx="26" formatCode="0.00">
                  <c:v>26.98</c:v>
                </c:pt>
                <c:pt idx="27" formatCode="0.00">
                  <c:v>26.85</c:v>
                </c:pt>
                <c:pt idx="28" formatCode="0.00">
                  <c:v>27.01</c:v>
                </c:pt>
                <c:pt idx="29" formatCode="0.00">
                  <c:v>27.15</c:v>
                </c:pt>
                <c:pt idx="30" formatCode="0.00">
                  <c:v>27.3</c:v>
                </c:pt>
                <c:pt idx="31" formatCode="0.00">
                  <c:v>27.27</c:v>
                </c:pt>
                <c:pt idx="32" formatCode="0.00">
                  <c:v>27.57</c:v>
                </c:pt>
                <c:pt idx="33" formatCode="0.00">
                  <c:v>27.57</c:v>
                </c:pt>
                <c:pt idx="34" formatCode="0.00">
                  <c:v>28.22</c:v>
                </c:pt>
                <c:pt idx="35" formatCode="0.00">
                  <c:v>28.7</c:v>
                </c:pt>
                <c:pt idx="36" formatCode="0.00">
                  <c:v>28.99</c:v>
                </c:pt>
                <c:pt idx="37" formatCode="0.00">
                  <c:v>29.16</c:v>
                </c:pt>
                <c:pt idx="38" formatCode="0.00">
                  <c:v>29.59</c:v>
                </c:pt>
                <c:pt idx="39" formatCode="0.00">
                  <c:v>29.8</c:v>
                </c:pt>
                <c:pt idx="40" formatCode="0.00">
                  <c:v>30.14</c:v>
                </c:pt>
                <c:pt idx="41" formatCode="0.00">
                  <c:v>30.14</c:v>
                </c:pt>
                <c:pt idx="42" formatCode="0.00">
                  <c:v>30.15</c:v>
                </c:pt>
                <c:pt idx="43" formatCode="0.00">
                  <c:v>30.32</c:v>
                </c:pt>
                <c:pt idx="44" formatCode="#,##0.00">
                  <c:v>30.472201238857835</c:v>
                </c:pt>
                <c:pt idx="45" formatCode="#,##0.00">
                  <c:v>30.52914991384262</c:v>
                </c:pt>
                <c:pt idx="46" formatCode="0.00">
                  <c:v>30.886128539935559</c:v>
                </c:pt>
                <c:pt idx="47" formatCode="0.00">
                  <c:v>30.591023226616446</c:v>
                </c:pt>
              </c:numCache>
            </c:numRef>
          </c:val>
          <c:smooth val="0"/>
          <c:extLst>
            <c:ext xmlns:c16="http://schemas.microsoft.com/office/drawing/2014/chart" uri="{C3380CC4-5D6E-409C-BE32-E72D297353CC}">
              <c16:uniqueId val="{00000002-5EA2-4FE3-AD55-102D0FE2C263}"/>
            </c:ext>
          </c:extLst>
        </c:ser>
        <c:dLbls>
          <c:showLegendKey val="0"/>
          <c:showVal val="0"/>
          <c:showCatName val="0"/>
          <c:showSerName val="0"/>
          <c:showPercent val="0"/>
          <c:showBubbleSize val="0"/>
        </c:dLbls>
        <c:smooth val="0"/>
        <c:axId val="567688792"/>
        <c:axId val="567694672"/>
      </c:lineChart>
      <c:catAx>
        <c:axId val="567688792"/>
        <c:scaling>
          <c:orientation val="minMax"/>
        </c:scaling>
        <c:delete val="0"/>
        <c:axPos val="b"/>
        <c:numFmt formatCode="General" sourceLinked="1"/>
        <c:majorTickMark val="out"/>
        <c:minorTickMark val="none"/>
        <c:tickLblPos val="nextTo"/>
        <c:txPr>
          <a:bodyPr rot="-3780000" vert="horz"/>
          <a:lstStyle/>
          <a:p>
            <a:pPr>
              <a:defRPr sz="1000" b="0" i="0" u="none" strike="noStrike" baseline="0">
                <a:solidFill>
                  <a:srgbClr val="000000"/>
                </a:solidFill>
                <a:latin typeface="Calibri"/>
                <a:ea typeface="Calibri"/>
                <a:cs typeface="Calibri"/>
              </a:defRPr>
            </a:pPr>
            <a:endParaRPr lang="es-ES"/>
          </a:p>
        </c:txPr>
        <c:crossAx val="567694672"/>
        <c:crosses val="autoZero"/>
        <c:auto val="1"/>
        <c:lblAlgn val="ctr"/>
        <c:lblOffset val="0"/>
        <c:tickLblSkip val="5"/>
        <c:noMultiLvlLbl val="0"/>
      </c:catAx>
      <c:valAx>
        <c:axId val="567694672"/>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Edad de la madre</a:t>
                </a:r>
              </a:p>
            </c:rich>
          </c:tx>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67688792"/>
        <c:crosses val="autoZero"/>
        <c:crossBetween val="between"/>
      </c:valAx>
    </c:plotArea>
    <c:legend>
      <c:legendPos val="b"/>
      <c:layout>
        <c:manualLayout>
          <c:xMode val="edge"/>
          <c:yMode val="edge"/>
          <c:x val="0.11993319016941065"/>
          <c:y val="0.90990204655790574"/>
          <c:w val="0.76013340274614438"/>
          <c:h val="7.7277546189079338E-2"/>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66666666666666"/>
          <c:y val="4.4871794871794872E-2"/>
          <c:w val="0.82499999999999996"/>
          <c:h val="0.72115384615384615"/>
        </c:manualLayout>
      </c:layout>
      <c:lineChart>
        <c:grouping val="standard"/>
        <c:varyColors val="0"/>
        <c:ser>
          <c:idx val="0"/>
          <c:order val="0"/>
          <c:tx>
            <c:v>Todos los nacimientos</c:v>
          </c:tx>
          <c:marker>
            <c:symbol val="none"/>
          </c:marker>
          <c:cat>
            <c:numRef>
              <c:f>'T14'!$A$11:$A$58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'T14'!$F$11:$F$58</c:f>
              <c:numCache>
                <c:formatCode>0.00</c:formatCode>
                <c:ptCount val="48"/>
                <c:pt idx="0">
                  <c:v>28.612270593021851</c:v>
                </c:pt>
                <c:pt idx="1">
                  <c:v>28.343651840178389</c:v>
                </c:pt>
                <c:pt idx="2">
                  <c:v>28.290197405527355</c:v>
                </c:pt>
                <c:pt idx="3">
                  <c:v>28.27062530982225</c:v>
                </c:pt>
                <c:pt idx="4">
                  <c:v>28.179351381271072</c:v>
                </c:pt>
                <c:pt idx="5">
                  <c:v>28.165641602943396</c:v>
                </c:pt>
                <c:pt idx="6">
                  <c:v>28.263955852454256</c:v>
                </c:pt>
                <c:pt idx="7">
                  <c:v>28.349450868376433</c:v>
                </c:pt>
                <c:pt idx="8">
                  <c:v>28.398005895041909</c:v>
                </c:pt>
                <c:pt idx="9">
                  <c:v>28.525747829154</c:v>
                </c:pt>
                <c:pt idx="10">
                  <c:v>28.609298646510812</c:v>
                </c:pt>
                <c:pt idx="11" formatCode="#,##0.00">
                  <c:v>28.702511917858452</c:v>
                </c:pt>
                <c:pt idx="12" formatCode="#,##0.00">
                  <c:v>28.780297634666567</c:v>
                </c:pt>
                <c:pt idx="13" formatCode="#,##0.00">
                  <c:v>28.843879194891404</c:v>
                </c:pt>
                <c:pt idx="14" formatCode="#,##0.00">
                  <c:v>29.026251694132899</c:v>
                </c:pt>
                <c:pt idx="15" formatCode="#,##0.00">
                  <c:v>29.246450385501152</c:v>
                </c:pt>
                <c:pt idx="16" formatCode="#,##0.00">
                  <c:v>29.430355222851116</c:v>
                </c:pt>
                <c:pt idx="17" formatCode="#,##0.00">
                  <c:v>29.688024235725987</c:v>
                </c:pt>
                <c:pt idx="18" formatCode="#,##0.00">
                  <c:v>29.932675407583993</c:v>
                </c:pt>
                <c:pt idx="19" formatCode="#,##0.00">
                  <c:v>30.264778660850965</c:v>
                </c:pt>
                <c:pt idx="20" formatCode="#,##0.00">
                  <c:v>30.583095775007447</c:v>
                </c:pt>
                <c:pt idx="21" formatCode="#,##0.00">
                  <c:v>30.842359604977784</c:v>
                </c:pt>
                <c:pt idx="22" formatCode="#,##0.00">
                  <c:v>31.053503263144933</c:v>
                </c:pt>
                <c:pt idx="23" formatCode="#,##0.00">
                  <c:v>31.32359081419624</c:v>
                </c:pt>
                <c:pt idx="24" formatCode="#,##0.00">
                  <c:v>31.430487147914423</c:v>
                </c:pt>
                <c:pt idx="25" formatCode="#,##0.00">
                  <c:v>31.482762883684789</c:v>
                </c:pt>
                <c:pt idx="26" formatCode="#,##0.00">
                  <c:v>31.522583453309672</c:v>
                </c:pt>
                <c:pt idx="27" formatCode="#,##0.00">
                  <c:v>31.501773470777319</c:v>
                </c:pt>
                <c:pt idx="28" formatCode="#,##0.00">
                  <c:v>31.597846190561423</c:v>
                </c:pt>
                <c:pt idx="29" formatCode="#,##0.00">
                  <c:v>31.708260296397167</c:v>
                </c:pt>
                <c:pt idx="30" formatCode="#,##0.00">
                  <c:v>31.844299636699152</c:v>
                </c:pt>
                <c:pt idx="31" formatCode="#,##0.00">
                  <c:v>31.898215204125602</c:v>
                </c:pt>
                <c:pt idx="32" formatCode="#,##0.00">
                  <c:v>31.930846728397537</c:v>
                </c:pt>
                <c:pt idx="33" formatCode="#,##0.00">
                  <c:v>32.009620147064425</c:v>
                </c:pt>
                <c:pt idx="34" formatCode="#,##0.00">
                  <c:v>32.361289727507511</c:v>
                </c:pt>
                <c:pt idx="35" formatCode="#,##0.00">
                  <c:v>32.649099978312734</c:v>
                </c:pt>
                <c:pt idx="36" formatCode="#,##0.00">
                  <c:v>32.924128403426685</c:v>
                </c:pt>
                <c:pt idx="37" formatCode="#,##0.00">
                  <c:v>33.100873526104884</c:v>
                </c:pt>
                <c:pt idx="38" formatCode="#,##0.00">
                  <c:v>33.295157859296332</c:v>
                </c:pt>
                <c:pt idx="39" formatCode="#,##0.00">
                  <c:v>33.4575452255553</c:v>
                </c:pt>
                <c:pt idx="40" formatCode="#,##0.00">
                  <c:v>33.614736663635384</c:v>
                </c:pt>
                <c:pt idx="41" formatCode="#,##0.00">
                  <c:v>33.739067055393583</c:v>
                </c:pt>
                <c:pt idx="42" formatCode="#,##0.00">
                  <c:v>33.81</c:v>
                </c:pt>
                <c:pt idx="43" formatCode="#,##0.00">
                  <c:v>33.869999999999997</c:v>
                </c:pt>
                <c:pt idx="44" formatCode="#,##0.00">
                  <c:v>33.884582264401431</c:v>
                </c:pt>
                <c:pt idx="45" formatCode="#,##0.00">
                  <c:v>33.837949080352196</c:v>
                </c:pt>
                <c:pt idx="46">
                  <c:v>34.056340770159252</c:v>
                </c:pt>
                <c:pt idx="47">
                  <c:v>33.92626714546418</c:v>
                </c:pt>
              </c:numCache>
            </c:numRef>
          </c:val>
          <c:smooth val="0"/>
          <c:extLst>
            <c:ext xmlns:c16="http://schemas.microsoft.com/office/drawing/2014/chart" uri="{C3380CC4-5D6E-409C-BE32-E72D297353CC}">
              <c16:uniqueId val="{00000000-5CFC-45F7-8BDA-9EA7569E181E}"/>
            </c:ext>
          </c:extLst>
        </c:ser>
        <c:ser>
          <c:idx val="1"/>
          <c:order val="1"/>
          <c:tx>
            <c:v>Primer hijo</c:v>
          </c:tx>
          <c:marker>
            <c:symbol val="none"/>
          </c:marker>
          <c:cat>
            <c:numRef>
              <c:f>'T14'!$A$11:$A$58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'T14'!$I$11:$I$58</c:f>
              <c:numCache>
                <c:formatCode>0.00</c:formatCode>
                <c:ptCount val="48"/>
                <c:pt idx="0">
                  <c:v>25.41</c:v>
                </c:pt>
                <c:pt idx="1">
                  <c:v>25.26</c:v>
                </c:pt>
                <c:pt idx="2">
                  <c:v>25.25</c:v>
                </c:pt>
                <c:pt idx="3">
                  <c:v>25.32</c:v>
                </c:pt>
                <c:pt idx="4">
                  <c:v>25.27</c:v>
                </c:pt>
                <c:pt idx="5">
                  <c:v>25.5</c:v>
                </c:pt>
                <c:pt idx="6">
                  <c:v>25.66</c:v>
                </c:pt>
                <c:pt idx="7">
                  <c:v>25.79</c:v>
                </c:pt>
                <c:pt idx="8">
                  <c:v>25.88</c:v>
                </c:pt>
                <c:pt idx="9">
                  <c:v>26.07</c:v>
                </c:pt>
                <c:pt idx="10">
                  <c:v>26.24</c:v>
                </c:pt>
                <c:pt idx="11">
                  <c:v>26.21</c:v>
                </c:pt>
                <c:pt idx="12">
                  <c:v>26.41</c:v>
                </c:pt>
                <c:pt idx="13">
                  <c:v>26.56</c:v>
                </c:pt>
                <c:pt idx="14">
                  <c:v>26.91</c:v>
                </c:pt>
                <c:pt idx="15">
                  <c:v>27.25</c:v>
                </c:pt>
                <c:pt idx="16">
                  <c:v>27.54</c:v>
                </c:pt>
                <c:pt idx="17">
                  <c:v>27.97</c:v>
                </c:pt>
                <c:pt idx="18">
                  <c:v>28.33</c:v>
                </c:pt>
                <c:pt idx="19">
                  <c:v>28.72</c:v>
                </c:pt>
                <c:pt idx="20">
                  <c:v>29.12</c:v>
                </c:pt>
                <c:pt idx="21">
                  <c:v>29.47</c:v>
                </c:pt>
                <c:pt idx="22">
                  <c:v>29.66</c:v>
                </c:pt>
                <c:pt idx="23">
                  <c:v>29.91</c:v>
                </c:pt>
                <c:pt idx="24">
                  <c:v>30.07</c:v>
                </c:pt>
                <c:pt idx="25">
                  <c:v>30.07</c:v>
                </c:pt>
                <c:pt idx="26">
                  <c:v>30.1</c:v>
                </c:pt>
                <c:pt idx="27">
                  <c:v>30.09</c:v>
                </c:pt>
                <c:pt idx="28">
                  <c:v>30.19</c:v>
                </c:pt>
                <c:pt idx="29">
                  <c:v>30.32</c:v>
                </c:pt>
                <c:pt idx="30" formatCode="General">
                  <c:v>30.44</c:v>
                </c:pt>
                <c:pt idx="31">
                  <c:v>30.43</c:v>
                </c:pt>
                <c:pt idx="32">
                  <c:v>30.59</c:v>
                </c:pt>
                <c:pt idx="33">
                  <c:v>30.64</c:v>
                </c:pt>
                <c:pt idx="34">
                  <c:v>31.1</c:v>
                </c:pt>
                <c:pt idx="35">
                  <c:v>31.46</c:v>
                </c:pt>
                <c:pt idx="36">
                  <c:v>31.73</c:v>
                </c:pt>
                <c:pt idx="37">
                  <c:v>31.89</c:v>
                </c:pt>
                <c:pt idx="38">
                  <c:v>32.17</c:v>
                </c:pt>
                <c:pt idx="39">
                  <c:v>32.39</c:v>
                </c:pt>
                <c:pt idx="40">
                  <c:v>32.567035688273897</c:v>
                </c:pt>
                <c:pt idx="41">
                  <c:v>32.611800000000002</c:v>
                </c:pt>
                <c:pt idx="42">
                  <c:v>32.74</c:v>
                </c:pt>
                <c:pt idx="43">
                  <c:v>32.799999999999997</c:v>
                </c:pt>
                <c:pt idx="44">
                  <c:v>32.865128533789076</c:v>
                </c:pt>
                <c:pt idx="45">
                  <c:v>32.847175605227449</c:v>
                </c:pt>
                <c:pt idx="46">
                  <c:v>33.079068078437366</c:v>
                </c:pt>
                <c:pt idx="47">
                  <c:v>32.947863247863246</c:v>
                </c:pt>
              </c:numCache>
            </c:numRef>
          </c:val>
          <c:smooth val="0"/>
          <c:extLst>
            <c:ext xmlns:c16="http://schemas.microsoft.com/office/drawing/2014/chart" uri="{C3380CC4-5D6E-409C-BE32-E72D297353CC}">
              <c16:uniqueId val="{00000001-5CFC-45F7-8BDA-9EA7569E181E}"/>
            </c:ext>
          </c:extLst>
        </c:ser>
        <c:dLbls>
          <c:showLegendKey val="0"/>
          <c:showVal val="0"/>
          <c:showCatName val="0"/>
          <c:showSerName val="0"/>
          <c:showPercent val="0"/>
          <c:showBubbleSize val="0"/>
        </c:dLbls>
        <c:smooth val="0"/>
        <c:axId val="567691928"/>
        <c:axId val="567692320"/>
      </c:lineChart>
      <c:catAx>
        <c:axId val="567691928"/>
        <c:scaling>
          <c:orientation val="minMax"/>
        </c:scaling>
        <c:delete val="0"/>
        <c:axPos val="b"/>
        <c:numFmt formatCode="General" sourceLinked="1"/>
        <c:majorTickMark val="out"/>
        <c:minorTickMark val="none"/>
        <c:tickLblPos val="nextTo"/>
        <c:txPr>
          <a:bodyPr rot="-3780000" vert="horz"/>
          <a:lstStyle/>
          <a:p>
            <a:pPr>
              <a:defRPr sz="1000" b="0" i="0" u="none" strike="noStrike" baseline="0">
                <a:solidFill>
                  <a:srgbClr val="000000"/>
                </a:solidFill>
                <a:latin typeface="Calibri"/>
                <a:ea typeface="Calibri"/>
                <a:cs typeface="Calibri"/>
              </a:defRPr>
            </a:pPr>
            <a:endParaRPr lang="es-ES"/>
          </a:p>
        </c:txPr>
        <c:crossAx val="567692320"/>
        <c:crosses val="autoZero"/>
        <c:auto val="1"/>
        <c:lblAlgn val="ctr"/>
        <c:lblOffset val="0"/>
        <c:tickLblSkip val="5"/>
        <c:noMultiLvlLbl val="0"/>
      </c:catAx>
      <c:valAx>
        <c:axId val="567692320"/>
        <c:scaling>
          <c:orientation val="minMax"/>
          <c:min val="25"/>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Edad de la madre</a:t>
                </a:r>
              </a:p>
            </c:rich>
          </c:tx>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67691928"/>
        <c:crosses val="autoZero"/>
        <c:crossBetween val="between"/>
      </c:valAx>
    </c:plotArea>
    <c:legend>
      <c:legendPos val="b"/>
      <c:layout>
        <c:manualLayout>
          <c:xMode val="edge"/>
          <c:yMode val="edge"/>
          <c:x val="0.1199332895888014"/>
          <c:y val="0.90990207954774882"/>
          <c:w val="0.7601334208223971"/>
          <c:h val="7.7277407631738293E-2"/>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66666666666666"/>
          <c:y val="4.1666666666666664E-2"/>
          <c:w val="0.82499999999999996"/>
          <c:h val="0.72115384615384615"/>
        </c:manualLayout>
      </c:layout>
      <c:lineChart>
        <c:grouping val="standard"/>
        <c:varyColors val="0"/>
        <c:ser>
          <c:idx val="0"/>
          <c:order val="0"/>
          <c:tx>
            <c:v>Hijos por mujer</c:v>
          </c:tx>
          <c:marker>
            <c:symbol val="none"/>
          </c:marker>
          <c:cat>
            <c:numRef>
              <c:f>'T14'!$A$11:$A$58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'T14'!$E$11:$E$58</c:f>
              <c:numCache>
                <c:formatCode>0.0000</c:formatCode>
                <c:ptCount val="48"/>
                <c:pt idx="0">
                  <c:v>2.9084941185101605</c:v>
                </c:pt>
                <c:pt idx="1">
                  <c:v>2.9265999761249382</c:v>
                </c:pt>
                <c:pt idx="2">
                  <c:v>2.7267324406747919</c:v>
                </c:pt>
                <c:pt idx="3">
                  <c:v>2.549950609042444</c:v>
                </c:pt>
                <c:pt idx="4">
                  <c:v>2.3382566890699823</c:v>
                </c:pt>
                <c:pt idx="5">
                  <c:v>2.0943135589933042</c:v>
                </c:pt>
                <c:pt idx="6">
                  <c:v>1.9443759175118416</c:v>
                </c:pt>
                <c:pt idx="7">
                  <c:v>1.8300711113571033</c:v>
                </c:pt>
                <c:pt idx="8">
                  <c:v>1.6772239801931899</c:v>
                </c:pt>
                <c:pt idx="9">
                  <c:v>1.6273745309621679</c:v>
                </c:pt>
                <c:pt idx="10">
                  <c:v>1.5369559108124713</c:v>
                </c:pt>
                <c:pt idx="11">
                  <c:v>1.4568090286493069</c:v>
                </c:pt>
                <c:pt idx="12">
                  <c:v>1.4073333921963014</c:v>
                </c:pt>
                <c:pt idx="13">
                  <c:v>1.3412463251290327</c:v>
                </c:pt>
                <c:pt idx="14">
                  <c:v>1.3097356918227776</c:v>
                </c:pt>
                <c:pt idx="15">
                  <c:v>1.2691136909253897</c:v>
                </c:pt>
                <c:pt idx="16">
                  <c:v>1.2340117353604259</c:v>
                </c:pt>
                <c:pt idx="17">
                  <c:v>1.2445442304087069</c:v>
                </c:pt>
                <c:pt idx="18">
                  <c:v>1.1923309420671517</c:v>
                </c:pt>
                <c:pt idx="19">
                  <c:v>1.1277991215327108</c:v>
                </c:pt>
                <c:pt idx="20">
                  <c:v>1.0908858898806171</c:v>
                </c:pt>
                <c:pt idx="21">
                  <c:v>1.1322814023210672</c:v>
                </c:pt>
                <c:pt idx="22">
                  <c:v>1.1337933957206454</c:v>
                </c:pt>
                <c:pt idx="23">
                  <c:v>1.121037459030966</c:v>
                </c:pt>
                <c:pt idx="24">
                  <c:v>1.1690517825167668</c:v>
                </c:pt>
                <c:pt idx="25">
                  <c:v>1.2224378857118527</c:v>
                </c:pt>
                <c:pt idx="26">
                  <c:v>1.2415586168296364</c:v>
                </c:pt>
                <c:pt idx="27">
                  <c:v>1.2657880528700445</c:v>
                </c:pt>
                <c:pt idx="28">
                  <c:v>1.3079812099071171</c:v>
                </c:pt>
                <c:pt idx="29">
                  <c:v>1.3208336382540056</c:v>
                </c:pt>
                <c:pt idx="30">
                  <c:v>1.3111027238217121</c:v>
                </c:pt>
                <c:pt idx="31">
                  <c:v>1.3560953644775118</c:v>
                </c:pt>
                <c:pt idx="32">
                  <c:v>1.3883742102715684</c:v>
                </c:pt>
                <c:pt idx="33">
                  <c:v>1.4391025925090726</c:v>
                </c:pt>
                <c:pt idx="34">
                  <c:v>1.3755731929885735</c:v>
                </c:pt>
                <c:pt idx="35">
                  <c:v>1.338433779413585</c:v>
                </c:pt>
                <c:pt idx="36">
                  <c:v>1.3200976732011398</c:v>
                </c:pt>
                <c:pt idx="37">
                  <c:v>1.3010127903361206</c:v>
                </c:pt>
                <c:pt idx="38">
                  <c:v>1.2615349315565079</c:v>
                </c:pt>
                <c:pt idx="39">
                  <c:v>1.3097568125018013</c:v>
                </c:pt>
                <c:pt idx="40">
                  <c:v>1.3329904514441953</c:v>
                </c:pt>
                <c:pt idx="41">
                  <c:v>1.3225187165032897</c:v>
                </c:pt>
                <c:pt idx="42">
                  <c:v>1.2896725338599249</c:v>
                </c:pt>
                <c:pt idx="43">
                  <c:v>1.2337925075405163</c:v>
                </c:pt>
                <c:pt idx="44">
                  <c:v>1.1944129088042041</c:v>
                </c:pt>
                <c:pt idx="45">
                  <c:v>1.1343326082200298</c:v>
                </c:pt>
                <c:pt idx="46">
                  <c:v>1.1345031110484936</c:v>
                </c:pt>
                <c:pt idx="47">
                  <c:v>1.1349423091659776</c:v>
                </c:pt>
              </c:numCache>
            </c:numRef>
          </c:val>
          <c:smooth val="0"/>
          <c:extLst>
            <c:ext xmlns:c16="http://schemas.microsoft.com/office/drawing/2014/chart" uri="{C3380CC4-5D6E-409C-BE32-E72D297353CC}">
              <c16:uniqueId val="{00000000-2A7D-440F-91A2-346033727258}"/>
            </c:ext>
          </c:extLst>
        </c:ser>
        <c:dLbls>
          <c:showLegendKey val="0"/>
          <c:showVal val="0"/>
          <c:showCatName val="0"/>
          <c:showSerName val="0"/>
          <c:showPercent val="0"/>
          <c:showBubbleSize val="0"/>
        </c:dLbls>
        <c:smooth val="0"/>
        <c:axId val="567687616"/>
        <c:axId val="567688008"/>
      </c:lineChart>
      <c:catAx>
        <c:axId val="567687616"/>
        <c:scaling>
          <c:orientation val="minMax"/>
        </c:scaling>
        <c:delete val="0"/>
        <c:axPos val="b"/>
        <c:numFmt formatCode="General" sourceLinked="1"/>
        <c:majorTickMark val="out"/>
        <c:minorTickMark val="none"/>
        <c:tickLblPos val="low"/>
        <c:spPr>
          <a:ln>
            <a:solidFill>
              <a:schemeClr val="accent6">
                <a:lumMod val="75000"/>
              </a:schemeClr>
            </a:solidFill>
          </a:ln>
        </c:spPr>
        <c:txPr>
          <a:bodyPr rot="-3780000" vert="horz"/>
          <a:lstStyle/>
          <a:p>
            <a:pPr>
              <a:defRPr sz="1000" b="0" i="0" u="none" strike="noStrike" baseline="0">
                <a:solidFill>
                  <a:srgbClr val="000000"/>
                </a:solidFill>
                <a:latin typeface="Calibri"/>
                <a:ea typeface="Calibri"/>
                <a:cs typeface="Calibri"/>
              </a:defRPr>
            </a:pPr>
            <a:endParaRPr lang="es-ES"/>
          </a:p>
        </c:txPr>
        <c:crossAx val="567688008"/>
        <c:crossesAt val="2.1"/>
        <c:auto val="1"/>
        <c:lblAlgn val="ctr"/>
        <c:lblOffset val="0"/>
        <c:tickLblSkip val="5"/>
        <c:noMultiLvlLbl val="0"/>
      </c:catAx>
      <c:valAx>
        <c:axId val="567688008"/>
        <c:scaling>
          <c:orientation val="minMax"/>
          <c:min val="1"/>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Número de hijos</a:t>
                </a:r>
              </a:p>
            </c:rich>
          </c:tx>
          <c:layout/>
          <c:overlay val="0"/>
        </c:title>
        <c:numFmt formatCode="0.00" sourceLinked="0"/>
        <c:majorTickMark val="none"/>
        <c:minorTickMark val="in"/>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67687616"/>
        <c:crosses val="autoZero"/>
        <c:crossBetween val="between"/>
        <c:majorUnit val="0.25"/>
        <c:minorUnit val="0.1"/>
      </c:valAx>
    </c:plotArea>
    <c:legend>
      <c:legendPos val="b"/>
      <c:layout>
        <c:manualLayout>
          <c:xMode val="edge"/>
          <c:yMode val="edge"/>
          <c:x val="0.1199332895888014"/>
          <c:y val="0.90990207954774882"/>
          <c:w val="0.7601334208223971"/>
          <c:h val="7.7277407631738293E-2"/>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66666666666666"/>
          <c:y val="4.71976401179941E-2"/>
          <c:w val="0.81041666666666667"/>
          <c:h val="0.64306784660766958"/>
        </c:manualLayout>
      </c:layout>
      <c:lineChart>
        <c:grouping val="standard"/>
        <c:varyColors val="0"/>
        <c:ser>
          <c:idx val="0"/>
          <c:order val="0"/>
          <c:tx>
            <c:v>Hombres</c:v>
          </c:tx>
          <c:marker>
            <c:symbol val="none"/>
          </c:marker>
          <c:cat>
            <c:numRef>
              <c:f>'T15'!$A$11:$A$58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'T15'!$F$11:$F$58</c:f>
              <c:numCache>
                <c:formatCode>0.00</c:formatCode>
                <c:ptCount val="48"/>
                <c:pt idx="0">
                  <c:v>61.58</c:v>
                </c:pt>
                <c:pt idx="1">
                  <c:v>62.48</c:v>
                </c:pt>
                <c:pt idx="2">
                  <c:v>62.46</c:v>
                </c:pt>
                <c:pt idx="3">
                  <c:v>63.23</c:v>
                </c:pt>
                <c:pt idx="4">
                  <c:v>63.36</c:v>
                </c:pt>
                <c:pt idx="5">
                  <c:v>63.99</c:v>
                </c:pt>
                <c:pt idx="6">
                  <c:v>64.23</c:v>
                </c:pt>
                <c:pt idx="7">
                  <c:v>65.099999999999994</c:v>
                </c:pt>
                <c:pt idx="8">
                  <c:v>64.75</c:v>
                </c:pt>
                <c:pt idx="9">
                  <c:v>65.7</c:v>
                </c:pt>
                <c:pt idx="10">
                  <c:v>66.25</c:v>
                </c:pt>
                <c:pt idx="11">
                  <c:v>66.23</c:v>
                </c:pt>
                <c:pt idx="12">
                  <c:v>66.290000000000006</c:v>
                </c:pt>
                <c:pt idx="13">
                  <c:v>66.58</c:v>
                </c:pt>
                <c:pt idx="14">
                  <c:v>66.56</c:v>
                </c:pt>
                <c:pt idx="15">
                  <c:v>66.62</c:v>
                </c:pt>
                <c:pt idx="16">
                  <c:v>66.67</c:v>
                </c:pt>
                <c:pt idx="17">
                  <c:v>66.569999999999993</c:v>
                </c:pt>
                <c:pt idx="18">
                  <c:v>67.25</c:v>
                </c:pt>
                <c:pt idx="19">
                  <c:v>67.77</c:v>
                </c:pt>
                <c:pt idx="20">
                  <c:v>68.13</c:v>
                </c:pt>
                <c:pt idx="21">
                  <c:v>68.69</c:v>
                </c:pt>
                <c:pt idx="22">
                  <c:v>69.790000000000006</c:v>
                </c:pt>
                <c:pt idx="23">
                  <c:v>70.739999999999995</c:v>
                </c:pt>
                <c:pt idx="24">
                  <c:v>71.34</c:v>
                </c:pt>
                <c:pt idx="25">
                  <c:v>71.27</c:v>
                </c:pt>
                <c:pt idx="26">
                  <c:v>71.36</c:v>
                </c:pt>
                <c:pt idx="27">
                  <c:v>71.569999999999993</c:v>
                </c:pt>
                <c:pt idx="28">
                  <c:v>71.77</c:v>
                </c:pt>
                <c:pt idx="29">
                  <c:v>71.94</c:v>
                </c:pt>
                <c:pt idx="30">
                  <c:v>72.52</c:v>
                </c:pt>
                <c:pt idx="31">
                  <c:v>72.5</c:v>
                </c:pt>
                <c:pt idx="32">
                  <c:v>72.88</c:v>
                </c:pt>
                <c:pt idx="33">
                  <c:v>73.599999999999994</c:v>
                </c:pt>
                <c:pt idx="34">
                  <c:v>73.91</c:v>
                </c:pt>
                <c:pt idx="35">
                  <c:v>74.47</c:v>
                </c:pt>
                <c:pt idx="36">
                  <c:v>74.95</c:v>
                </c:pt>
                <c:pt idx="37">
                  <c:v>75.099999999999994</c:v>
                </c:pt>
                <c:pt idx="38">
                  <c:v>75.650000000000006</c:v>
                </c:pt>
                <c:pt idx="39">
                  <c:v>75.930000000000007</c:v>
                </c:pt>
                <c:pt idx="40">
                  <c:v>76.5</c:v>
                </c:pt>
                <c:pt idx="41">
                  <c:v>76.7</c:v>
                </c:pt>
                <c:pt idx="42">
                  <c:v>77.010000000000005</c:v>
                </c:pt>
                <c:pt idx="43">
                  <c:v>77.19</c:v>
                </c:pt>
                <c:pt idx="44">
                  <c:v>77.44</c:v>
                </c:pt>
                <c:pt idx="45">
                  <c:v>78.3</c:v>
                </c:pt>
                <c:pt idx="46">
                  <c:v>77.463451453996498</c:v>
                </c:pt>
                <c:pt idx="47">
                  <c:v>77.732032441981858</c:v>
                </c:pt>
              </c:numCache>
            </c:numRef>
          </c:val>
          <c:smooth val="0"/>
          <c:extLst>
            <c:ext xmlns:c16="http://schemas.microsoft.com/office/drawing/2014/chart" uri="{C3380CC4-5D6E-409C-BE32-E72D297353CC}">
              <c16:uniqueId val="{00000000-0DC5-4546-B65C-E539678709AD}"/>
            </c:ext>
          </c:extLst>
        </c:ser>
        <c:ser>
          <c:idx val="1"/>
          <c:order val="1"/>
          <c:tx>
            <c:v>Mujeres</c:v>
          </c:tx>
          <c:spPr>
            <a:ln>
              <a:solidFill>
                <a:schemeClr val="accent6">
                  <a:lumMod val="75000"/>
                </a:schemeClr>
              </a:solidFill>
            </a:ln>
          </c:spPr>
          <c:marker>
            <c:symbol val="none"/>
          </c:marker>
          <c:cat>
            <c:numRef>
              <c:f>'T15'!$A$11:$A$58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'T15'!$I$11:$I$58</c:f>
              <c:numCache>
                <c:formatCode>0.00</c:formatCode>
                <c:ptCount val="48"/>
                <c:pt idx="0">
                  <c:v>69.040000000000006</c:v>
                </c:pt>
                <c:pt idx="1">
                  <c:v>70.02</c:v>
                </c:pt>
                <c:pt idx="2">
                  <c:v>70.44</c:v>
                </c:pt>
                <c:pt idx="3">
                  <c:v>70.650000000000006</c:v>
                </c:pt>
                <c:pt idx="4">
                  <c:v>70.8</c:v>
                </c:pt>
                <c:pt idx="5">
                  <c:v>71.7</c:v>
                </c:pt>
                <c:pt idx="6">
                  <c:v>71.84</c:v>
                </c:pt>
                <c:pt idx="7">
                  <c:v>72.34</c:v>
                </c:pt>
                <c:pt idx="8">
                  <c:v>72.88</c:v>
                </c:pt>
                <c:pt idx="9">
                  <c:v>73.45</c:v>
                </c:pt>
                <c:pt idx="10">
                  <c:v>74.400000000000006</c:v>
                </c:pt>
                <c:pt idx="11">
                  <c:v>74.8</c:v>
                </c:pt>
                <c:pt idx="12">
                  <c:v>75.010000000000005</c:v>
                </c:pt>
                <c:pt idx="13">
                  <c:v>75.14</c:v>
                </c:pt>
                <c:pt idx="14">
                  <c:v>75.510000000000005</c:v>
                </c:pt>
                <c:pt idx="15">
                  <c:v>75.92</c:v>
                </c:pt>
                <c:pt idx="16">
                  <c:v>76.34</c:v>
                </c:pt>
                <c:pt idx="17">
                  <c:v>76.2</c:v>
                </c:pt>
                <c:pt idx="18">
                  <c:v>76.66</c:v>
                </c:pt>
                <c:pt idx="19">
                  <c:v>76.89</c:v>
                </c:pt>
                <c:pt idx="20">
                  <c:v>77.099999999999994</c:v>
                </c:pt>
                <c:pt idx="21">
                  <c:v>77.680000000000007</c:v>
                </c:pt>
                <c:pt idx="22">
                  <c:v>78.36</c:v>
                </c:pt>
                <c:pt idx="23">
                  <c:v>79.150000000000006</c:v>
                </c:pt>
                <c:pt idx="24">
                  <c:v>79.349999999999994</c:v>
                </c:pt>
                <c:pt idx="25">
                  <c:v>79.34</c:v>
                </c:pt>
                <c:pt idx="26">
                  <c:v>79.900000000000006</c:v>
                </c:pt>
                <c:pt idx="27">
                  <c:v>80.010000000000005</c:v>
                </c:pt>
                <c:pt idx="28">
                  <c:v>80.040000000000006</c:v>
                </c:pt>
                <c:pt idx="29">
                  <c:v>80.2</c:v>
                </c:pt>
                <c:pt idx="30">
                  <c:v>80.59</c:v>
                </c:pt>
                <c:pt idx="31">
                  <c:v>80.72</c:v>
                </c:pt>
                <c:pt idx="32">
                  <c:v>80.89</c:v>
                </c:pt>
                <c:pt idx="33">
                  <c:v>81.13</c:v>
                </c:pt>
                <c:pt idx="34">
                  <c:v>81.39</c:v>
                </c:pt>
                <c:pt idx="35">
                  <c:v>81.62</c:v>
                </c:pt>
                <c:pt idx="36">
                  <c:v>81.87</c:v>
                </c:pt>
                <c:pt idx="37">
                  <c:v>82.05</c:v>
                </c:pt>
                <c:pt idx="38">
                  <c:v>82.38</c:v>
                </c:pt>
                <c:pt idx="39">
                  <c:v>82.32</c:v>
                </c:pt>
                <c:pt idx="40">
                  <c:v>83.23</c:v>
                </c:pt>
                <c:pt idx="41">
                  <c:v>83.23</c:v>
                </c:pt>
                <c:pt idx="42">
                  <c:v>83.21</c:v>
                </c:pt>
                <c:pt idx="43">
                  <c:v>83.54</c:v>
                </c:pt>
                <c:pt idx="44">
                  <c:v>83.62</c:v>
                </c:pt>
                <c:pt idx="45">
                  <c:v>84.08</c:v>
                </c:pt>
                <c:pt idx="46">
                  <c:v>83.270872999797447</c:v>
                </c:pt>
                <c:pt idx="47">
                  <c:v>83.981331911002741</c:v>
                </c:pt>
              </c:numCache>
            </c:numRef>
          </c:val>
          <c:smooth val="0"/>
          <c:extLst>
            <c:ext xmlns:c16="http://schemas.microsoft.com/office/drawing/2014/chart" uri="{C3380CC4-5D6E-409C-BE32-E72D297353CC}">
              <c16:uniqueId val="{00000001-0DC5-4546-B65C-E539678709AD}"/>
            </c:ext>
          </c:extLst>
        </c:ser>
        <c:dLbls>
          <c:showLegendKey val="0"/>
          <c:showVal val="0"/>
          <c:showCatName val="0"/>
          <c:showSerName val="0"/>
          <c:showPercent val="0"/>
          <c:showBubbleSize val="0"/>
        </c:dLbls>
        <c:smooth val="0"/>
        <c:axId val="568162944"/>
        <c:axId val="568164512"/>
      </c:lineChart>
      <c:catAx>
        <c:axId val="568162944"/>
        <c:scaling>
          <c:orientation val="minMax"/>
        </c:scaling>
        <c:delete val="0"/>
        <c:axPos val="b"/>
        <c:numFmt formatCode="General" sourceLinked="1"/>
        <c:majorTickMark val="out"/>
        <c:minorTickMark val="none"/>
        <c:tickLblPos val="nextTo"/>
        <c:txPr>
          <a:bodyPr rot="-3660000" vert="horz"/>
          <a:lstStyle/>
          <a:p>
            <a:pPr>
              <a:defRPr sz="1000" b="0" i="0" u="none" strike="noStrike" baseline="0">
                <a:solidFill>
                  <a:srgbClr val="000000"/>
                </a:solidFill>
                <a:latin typeface="Calibri"/>
                <a:ea typeface="Calibri"/>
                <a:cs typeface="Calibri"/>
              </a:defRPr>
            </a:pPr>
            <a:endParaRPr lang="es-ES"/>
          </a:p>
        </c:txPr>
        <c:crossAx val="568164512"/>
        <c:crosses val="autoZero"/>
        <c:auto val="1"/>
        <c:lblAlgn val="ctr"/>
        <c:lblOffset val="100"/>
        <c:tickLblSkip val="3"/>
        <c:noMultiLvlLbl val="0"/>
      </c:catAx>
      <c:valAx>
        <c:axId val="568164512"/>
        <c:scaling>
          <c:orientation val="minMax"/>
          <c:min val="50"/>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Edad media de la defunción</a:t>
                </a:r>
              </a:p>
            </c:rich>
          </c:tx>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68162944"/>
        <c:crosses val="autoZero"/>
        <c:crossBetween val="between"/>
      </c:valAx>
    </c:plotArea>
    <c:legend>
      <c:legendPos val="b"/>
      <c:layout>
        <c:manualLayout>
          <c:xMode val="edge"/>
          <c:yMode val="edge"/>
          <c:x val="0.12271106736657916"/>
          <c:y val="0.8580503100829211"/>
          <c:w val="0.74341688538932638"/>
          <c:h val="0.13634543469676907"/>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
          <c:y val="3.8095238095238099E-2"/>
          <c:w val="0.78545454545454541"/>
          <c:h val="0.68253968253968256"/>
        </c:manualLayout>
      </c:layout>
      <c:lineChart>
        <c:grouping val="standard"/>
        <c:varyColors val="0"/>
        <c:ser>
          <c:idx val="0"/>
          <c:order val="0"/>
          <c:tx>
            <c:v>Distinto sexo. Religiosos</c:v>
          </c:tx>
          <c:marker>
            <c:symbol val="none"/>
          </c:marker>
          <c:cat>
            <c:numRef>
              <c:f>'T1'!$A$12:$A$58</c:f>
              <c:numCache>
                <c:formatCode>General</c:formatCode>
                <c:ptCount val="47"/>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pt idx="41">
                  <c:v>2017</c:v>
                </c:pt>
                <c:pt idx="42">
                  <c:v>2018</c:v>
                </c:pt>
                <c:pt idx="43">
                  <c:v>2019</c:v>
                </c:pt>
                <c:pt idx="44">
                  <c:v>2020</c:v>
                </c:pt>
                <c:pt idx="45">
                  <c:v>2021</c:v>
                </c:pt>
                <c:pt idx="46">
                  <c:v>2022</c:v>
                </c:pt>
              </c:numCache>
            </c:numRef>
          </c:cat>
          <c:val>
            <c:numRef>
              <c:f>'T1'!$M$12:$M$58</c:f>
              <c:numCache>
                <c:formatCode>#,##0</c:formatCode>
                <c:ptCount val="47"/>
                <c:pt idx="0">
                  <c:v>31459</c:v>
                </c:pt>
                <c:pt idx="1">
                  <c:v>31260</c:v>
                </c:pt>
                <c:pt idx="2">
                  <c:v>29217</c:v>
                </c:pt>
                <c:pt idx="3">
                  <c:v>26837</c:v>
                </c:pt>
                <c:pt idx="4">
                  <c:v>24240</c:v>
                </c:pt>
                <c:pt idx="5">
                  <c:v>21064</c:v>
                </c:pt>
                <c:pt idx="6">
                  <c:v>21049</c:v>
                </c:pt>
                <c:pt idx="7">
                  <c:v>18425</c:v>
                </c:pt>
                <c:pt idx="8">
                  <c:v>19132</c:v>
                </c:pt>
                <c:pt idx="9">
                  <c:v>18411</c:v>
                </c:pt>
                <c:pt idx="10">
                  <c:v>18573</c:v>
                </c:pt>
                <c:pt idx="11">
                  <c:v>18748</c:v>
                </c:pt>
                <c:pt idx="12">
                  <c:v>18925</c:v>
                </c:pt>
                <c:pt idx="13">
                  <c:v>19189</c:v>
                </c:pt>
                <c:pt idx="14">
                  <c:v>19029</c:v>
                </c:pt>
                <c:pt idx="15">
                  <c:v>19175</c:v>
                </c:pt>
                <c:pt idx="16">
                  <c:v>19022</c:v>
                </c:pt>
                <c:pt idx="17">
                  <c:v>17341</c:v>
                </c:pt>
                <c:pt idx="18">
                  <c:v>16782</c:v>
                </c:pt>
                <c:pt idx="19">
                  <c:v>17088</c:v>
                </c:pt>
                <c:pt idx="20">
                  <c:v>16071</c:v>
                </c:pt>
                <c:pt idx="21">
                  <c:v>16808</c:v>
                </c:pt>
                <c:pt idx="22">
                  <c:v>18139</c:v>
                </c:pt>
                <c:pt idx="23">
                  <c:v>18157</c:v>
                </c:pt>
                <c:pt idx="24">
                  <c:v>18875</c:v>
                </c:pt>
                <c:pt idx="25">
                  <c:v>17642</c:v>
                </c:pt>
                <c:pt idx="26">
                  <c:v>16935</c:v>
                </c:pt>
                <c:pt idx="27">
                  <c:v>15600</c:v>
                </c:pt>
                <c:pt idx="28">
                  <c:v>14526</c:v>
                </c:pt>
                <c:pt idx="29">
                  <c:v>13013</c:v>
                </c:pt>
                <c:pt idx="30">
                  <c:v>11568</c:v>
                </c:pt>
                <c:pt idx="31">
                  <c:v>11039</c:v>
                </c:pt>
                <c:pt idx="32">
                  <c:v>9784</c:v>
                </c:pt>
                <c:pt idx="33">
                  <c:v>7929</c:v>
                </c:pt>
                <c:pt idx="34">
                  <c:v>7213</c:v>
                </c:pt>
                <c:pt idx="35">
                  <c:v>6697</c:v>
                </c:pt>
                <c:pt idx="36">
                  <c:v>6389</c:v>
                </c:pt>
                <c:pt idx="37">
                  <c:v>5232</c:v>
                </c:pt>
                <c:pt idx="38">
                  <c:v>5076</c:v>
                </c:pt>
                <c:pt idx="39">
                  <c:v>5138</c:v>
                </c:pt>
                <c:pt idx="40">
                  <c:v>4973</c:v>
                </c:pt>
                <c:pt idx="41">
                  <c:v>4434</c:v>
                </c:pt>
                <c:pt idx="42">
                  <c:v>4120</c:v>
                </c:pt>
                <c:pt idx="43">
                  <c:v>3737</c:v>
                </c:pt>
                <c:pt idx="44">
                  <c:v>1580</c:v>
                </c:pt>
                <c:pt idx="45">
                  <c:v>3346</c:v>
                </c:pt>
                <c:pt idx="46">
                  <c:v>3957</c:v>
                </c:pt>
              </c:numCache>
            </c:numRef>
          </c:val>
          <c:smooth val="0"/>
          <c:extLst>
            <c:ext xmlns:c16="http://schemas.microsoft.com/office/drawing/2014/chart" uri="{C3380CC4-5D6E-409C-BE32-E72D297353CC}">
              <c16:uniqueId val="{00000000-4E81-4544-98DF-5B64D647CECB}"/>
            </c:ext>
          </c:extLst>
        </c:ser>
        <c:ser>
          <c:idx val="1"/>
          <c:order val="1"/>
          <c:tx>
            <c:v>Distinto sexo. Civiles</c:v>
          </c:tx>
          <c:marker>
            <c:symbol val="none"/>
          </c:marker>
          <c:cat>
            <c:numRef>
              <c:f>'T1'!$A$12:$A$58</c:f>
              <c:numCache>
                <c:formatCode>General</c:formatCode>
                <c:ptCount val="47"/>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pt idx="41">
                  <c:v>2017</c:v>
                </c:pt>
                <c:pt idx="42">
                  <c:v>2018</c:v>
                </c:pt>
                <c:pt idx="43">
                  <c:v>2019</c:v>
                </c:pt>
                <c:pt idx="44">
                  <c:v>2020</c:v>
                </c:pt>
                <c:pt idx="45">
                  <c:v>2021</c:v>
                </c:pt>
                <c:pt idx="46">
                  <c:v>2022</c:v>
                </c:pt>
              </c:numCache>
            </c:numRef>
          </c:cat>
          <c:val>
            <c:numRef>
              <c:f>'T1'!$N$12:$N$58</c:f>
              <c:numCache>
                <c:formatCode>#,##0</c:formatCode>
                <c:ptCount val="47"/>
                <c:pt idx="0">
                  <c:v>110</c:v>
                </c:pt>
                <c:pt idx="1">
                  <c:v>298</c:v>
                </c:pt>
                <c:pt idx="2">
                  <c:v>954</c:v>
                </c:pt>
                <c:pt idx="3">
                  <c:v>1816</c:v>
                </c:pt>
                <c:pt idx="4">
                  <c:v>2457</c:v>
                </c:pt>
                <c:pt idx="5">
                  <c:v>2438</c:v>
                </c:pt>
                <c:pt idx="6">
                  <c:v>3619</c:v>
                </c:pt>
                <c:pt idx="7">
                  <c:v>6413</c:v>
                </c:pt>
                <c:pt idx="8">
                  <c:v>4963</c:v>
                </c:pt>
                <c:pt idx="9">
                  <c:v>5111</c:v>
                </c:pt>
                <c:pt idx="10">
                  <c:v>6271</c:v>
                </c:pt>
                <c:pt idx="11">
                  <c:v>6512</c:v>
                </c:pt>
                <c:pt idx="12">
                  <c:v>6611</c:v>
                </c:pt>
                <c:pt idx="13">
                  <c:v>6749</c:v>
                </c:pt>
                <c:pt idx="14">
                  <c:v>7276</c:v>
                </c:pt>
                <c:pt idx="15">
                  <c:v>7295</c:v>
                </c:pt>
                <c:pt idx="16">
                  <c:v>7148</c:v>
                </c:pt>
                <c:pt idx="17">
                  <c:v>7011</c:v>
                </c:pt>
                <c:pt idx="18">
                  <c:v>7092</c:v>
                </c:pt>
                <c:pt idx="19">
                  <c:v>6685</c:v>
                </c:pt>
                <c:pt idx="20">
                  <c:v>6636</c:v>
                </c:pt>
                <c:pt idx="21">
                  <c:v>6341</c:v>
                </c:pt>
                <c:pt idx="22">
                  <c:v>6970</c:v>
                </c:pt>
                <c:pt idx="23">
                  <c:v>6941</c:v>
                </c:pt>
                <c:pt idx="24">
                  <c:v>7237</c:v>
                </c:pt>
                <c:pt idx="25">
                  <c:v>7637</c:v>
                </c:pt>
                <c:pt idx="26">
                  <c:v>8297</c:v>
                </c:pt>
                <c:pt idx="27">
                  <c:v>9428</c:v>
                </c:pt>
                <c:pt idx="28">
                  <c:v>10813</c:v>
                </c:pt>
                <c:pt idx="29">
                  <c:v>10772</c:v>
                </c:pt>
                <c:pt idx="30">
                  <c:v>11565</c:v>
                </c:pt>
                <c:pt idx="31">
                  <c:v>12196</c:v>
                </c:pt>
                <c:pt idx="32">
                  <c:v>12091</c:v>
                </c:pt>
                <c:pt idx="33">
                  <c:v>11729</c:v>
                </c:pt>
                <c:pt idx="34">
                  <c:v>12331</c:v>
                </c:pt>
                <c:pt idx="35">
                  <c:v>13015</c:v>
                </c:pt>
                <c:pt idx="36">
                  <c:v>13334</c:v>
                </c:pt>
                <c:pt idx="37">
                  <c:v>14036</c:v>
                </c:pt>
                <c:pt idx="38">
                  <c:v>13531</c:v>
                </c:pt>
                <c:pt idx="39">
                  <c:v>14744</c:v>
                </c:pt>
                <c:pt idx="40">
                  <c:v>15368</c:v>
                </c:pt>
                <c:pt idx="41">
                  <c:v>14945</c:v>
                </c:pt>
                <c:pt idx="42">
                  <c:v>15068</c:v>
                </c:pt>
                <c:pt idx="43">
                  <c:v>16264</c:v>
                </c:pt>
                <c:pt idx="44">
                  <c:v>9681</c:v>
                </c:pt>
                <c:pt idx="45">
                  <c:v>14875</c:v>
                </c:pt>
                <c:pt idx="46">
                  <c:v>17895</c:v>
                </c:pt>
              </c:numCache>
            </c:numRef>
          </c:val>
          <c:smooth val="0"/>
          <c:extLst>
            <c:ext xmlns:c16="http://schemas.microsoft.com/office/drawing/2014/chart" uri="{C3380CC4-5D6E-409C-BE32-E72D297353CC}">
              <c16:uniqueId val="{00000001-4E81-4544-98DF-5B64D647CECB}"/>
            </c:ext>
          </c:extLst>
        </c:ser>
        <c:ser>
          <c:idx val="2"/>
          <c:order val="2"/>
          <c:tx>
            <c:v>Mismo sexo</c:v>
          </c:tx>
          <c:marker>
            <c:symbol val="none"/>
          </c:marker>
          <c:cat>
            <c:numRef>
              <c:f>'T1'!$A$12:$A$58</c:f>
              <c:numCache>
                <c:formatCode>General</c:formatCode>
                <c:ptCount val="47"/>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pt idx="41">
                  <c:v>2017</c:v>
                </c:pt>
                <c:pt idx="42">
                  <c:v>2018</c:v>
                </c:pt>
                <c:pt idx="43">
                  <c:v>2019</c:v>
                </c:pt>
                <c:pt idx="44">
                  <c:v>2020</c:v>
                </c:pt>
                <c:pt idx="45">
                  <c:v>2021</c:v>
                </c:pt>
                <c:pt idx="46">
                  <c:v>2022</c:v>
                </c:pt>
              </c:numCache>
            </c:numRef>
          </c:cat>
          <c:val>
            <c:numRef>
              <c:f>'T1'!$L$12:$L$58</c:f>
              <c:numCache>
                <c:formatCode>General</c:formatCode>
                <c:ptCount val="47"/>
                <c:pt idx="29">
                  <c:v>252</c:v>
                </c:pt>
                <c:pt idx="30">
                  <c:v>865</c:v>
                </c:pt>
                <c:pt idx="31">
                  <c:v>596</c:v>
                </c:pt>
                <c:pt idx="32">
                  <c:v>614</c:v>
                </c:pt>
                <c:pt idx="33">
                  <c:v>496</c:v>
                </c:pt>
                <c:pt idx="34">
                  <c:v>595</c:v>
                </c:pt>
                <c:pt idx="35">
                  <c:v>641</c:v>
                </c:pt>
                <c:pt idx="36" formatCode="#,##0">
                  <c:v>576</c:v>
                </c:pt>
                <c:pt idx="37" formatCode="#,##0">
                  <c:v>548</c:v>
                </c:pt>
                <c:pt idx="38" formatCode="#,##0">
                  <c:v>518</c:v>
                </c:pt>
                <c:pt idx="39" formatCode="#,##0">
                  <c:v>623</c:v>
                </c:pt>
                <c:pt idx="40" formatCode="#,##0">
                  <c:v>675</c:v>
                </c:pt>
                <c:pt idx="41" formatCode="#,##0">
                  <c:v>741</c:v>
                </c:pt>
                <c:pt idx="42" formatCode="#,##0">
                  <c:v>853</c:v>
                </c:pt>
                <c:pt idx="43" formatCode="#,##0">
                  <c:v>937</c:v>
                </c:pt>
                <c:pt idx="44" formatCode="#,##0">
                  <c:v>538</c:v>
                </c:pt>
                <c:pt idx="45" formatCode="#,##0">
                  <c:v>857</c:v>
                </c:pt>
                <c:pt idx="46" formatCode="#,##0">
                  <c:v>1094</c:v>
                </c:pt>
              </c:numCache>
            </c:numRef>
          </c:val>
          <c:smooth val="0"/>
          <c:extLst>
            <c:ext xmlns:c16="http://schemas.microsoft.com/office/drawing/2014/chart" uri="{C3380CC4-5D6E-409C-BE32-E72D297353CC}">
              <c16:uniqueId val="{00000002-4E81-4544-98DF-5B64D647CECB}"/>
            </c:ext>
          </c:extLst>
        </c:ser>
        <c:dLbls>
          <c:showLegendKey val="0"/>
          <c:showVal val="0"/>
          <c:showCatName val="0"/>
          <c:showSerName val="0"/>
          <c:showPercent val="0"/>
          <c:showBubbleSize val="0"/>
        </c:dLbls>
        <c:smooth val="0"/>
        <c:axId val="181470496"/>
        <c:axId val="181466184"/>
      </c:lineChart>
      <c:catAx>
        <c:axId val="181470496"/>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81466184"/>
        <c:crosses val="autoZero"/>
        <c:auto val="1"/>
        <c:lblAlgn val="ctr"/>
        <c:lblOffset val="100"/>
        <c:tickLblSkip val="2"/>
        <c:noMultiLvlLbl val="0"/>
      </c:catAx>
      <c:valAx>
        <c:axId val="181466184"/>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Número de matrimonios</a:t>
                </a:r>
              </a:p>
            </c:rich>
          </c:tx>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81470496"/>
        <c:crosses val="autoZero"/>
        <c:crossBetween val="between"/>
      </c:valAx>
    </c:plotArea>
    <c:legend>
      <c:legendPos val="b"/>
      <c:layout/>
      <c:overlay val="0"/>
      <c:txPr>
        <a:bodyPr/>
        <a:lstStyle/>
        <a:p>
          <a:pPr>
            <a:defRPr sz="9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44" l="0.7000000000000004" r="0.7000000000000004" t="0.75000000000000044" header="0.30000000000000021" footer="0.3000000000000002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15308151093439"/>
          <c:y val="3.8461538461538464E-2"/>
          <c:w val="0.80914512922465209"/>
          <c:h val="0.63461538461538458"/>
        </c:manualLayout>
      </c:layout>
      <c:lineChart>
        <c:grouping val="standard"/>
        <c:varyColors val="0"/>
        <c:ser>
          <c:idx val="0"/>
          <c:order val="0"/>
          <c:tx>
            <c:v>Ambos sexos</c:v>
          </c:tx>
          <c:spPr>
            <a:ln>
              <a:solidFill>
                <a:schemeClr val="accent2">
                  <a:lumMod val="75000"/>
                </a:schemeClr>
              </a:solidFill>
            </a:ln>
          </c:spPr>
          <c:marker>
            <c:symbol val="none"/>
          </c:marker>
          <c:cat>
            <c:numRef>
              <c:f>'T15'!$A$11:$A$58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'T15'!$L$11:$L$58</c:f>
              <c:numCache>
                <c:formatCode>0.00</c:formatCode>
                <c:ptCount val="48"/>
                <c:pt idx="0">
                  <c:v>73.44</c:v>
                </c:pt>
                <c:pt idx="1">
                  <c:v>73.900000000000006</c:v>
                </c:pt>
                <c:pt idx="2">
                  <c:v>74</c:v>
                </c:pt>
                <c:pt idx="3">
                  <c:v>74.31</c:v>
                </c:pt>
                <c:pt idx="4">
                  <c:v>74.73</c:v>
                </c:pt>
                <c:pt idx="5">
                  <c:v>74.5</c:v>
                </c:pt>
                <c:pt idx="6">
                  <c:v>76.55</c:v>
                </c:pt>
                <c:pt idx="7">
                  <c:v>76.819999999999993</c:v>
                </c:pt>
                <c:pt idx="8">
                  <c:v>76.53</c:v>
                </c:pt>
                <c:pt idx="9">
                  <c:v>77.260000000000005</c:v>
                </c:pt>
                <c:pt idx="10">
                  <c:v>76.78</c:v>
                </c:pt>
                <c:pt idx="11">
                  <c:v>78.040000000000006</c:v>
                </c:pt>
                <c:pt idx="12">
                  <c:v>78.05</c:v>
                </c:pt>
                <c:pt idx="13">
                  <c:v>77.92</c:v>
                </c:pt>
                <c:pt idx="14">
                  <c:v>78.08</c:v>
                </c:pt>
                <c:pt idx="15">
                  <c:v>77.67</c:v>
                </c:pt>
                <c:pt idx="16">
                  <c:v>77.599999999999994</c:v>
                </c:pt>
                <c:pt idx="17">
                  <c:v>78.13</c:v>
                </c:pt>
                <c:pt idx="18">
                  <c:v>78.28</c:v>
                </c:pt>
                <c:pt idx="19">
                  <c:v>78.680000000000007</c:v>
                </c:pt>
                <c:pt idx="20">
                  <c:v>78.78</c:v>
                </c:pt>
                <c:pt idx="21">
                  <c:v>79.03</c:v>
                </c:pt>
                <c:pt idx="22">
                  <c:v>79.64</c:v>
                </c:pt>
                <c:pt idx="23">
                  <c:v>79.790000000000006</c:v>
                </c:pt>
                <c:pt idx="24">
                  <c:v>80.319999999999993</c:v>
                </c:pt>
                <c:pt idx="25">
                  <c:v>80.67</c:v>
                </c:pt>
                <c:pt idx="26">
                  <c:v>81.02</c:v>
                </c:pt>
                <c:pt idx="27">
                  <c:v>81.31</c:v>
                </c:pt>
                <c:pt idx="28">
                  <c:v>81.08</c:v>
                </c:pt>
                <c:pt idx="29" formatCode="General">
                  <c:v>81.75</c:v>
                </c:pt>
                <c:pt idx="30" formatCode="General">
                  <c:v>81.87</c:v>
                </c:pt>
                <c:pt idx="31" formatCode="General">
                  <c:v>82.34</c:v>
                </c:pt>
                <c:pt idx="32" formatCode="General">
                  <c:v>82.27</c:v>
                </c:pt>
                <c:pt idx="33" formatCode="General">
                  <c:v>82.81</c:v>
                </c:pt>
                <c:pt idx="34">
                  <c:v>83.163275136442209</c:v>
                </c:pt>
                <c:pt idx="35">
                  <c:v>83.751230385832699</c:v>
                </c:pt>
                <c:pt idx="36">
                  <c:v>83.863761878493719</c:v>
                </c:pt>
                <c:pt idx="37">
                  <c:v>83.86632858971133</c:v>
                </c:pt>
                <c:pt idx="38">
                  <c:v>84.389787731728759</c:v>
                </c:pt>
                <c:pt idx="39">
                  <c:v>84.484451420894345</c:v>
                </c:pt>
                <c:pt idx="40">
                  <c:v>84.01</c:v>
                </c:pt>
                <c:pt idx="41">
                  <c:v>84.6</c:v>
                </c:pt>
                <c:pt idx="42">
                  <c:v>84.54</c:v>
                </c:pt>
                <c:pt idx="43">
                  <c:v>84.85</c:v>
                </c:pt>
                <c:pt idx="44">
                  <c:v>85.097766113077284</c:v>
                </c:pt>
                <c:pt idx="45">
                  <c:v>82.29</c:v>
                </c:pt>
                <c:pt idx="46">
                  <c:v>84.69</c:v>
                </c:pt>
                <c:pt idx="47">
                  <c:v>84.786504488619755</c:v>
                </c:pt>
              </c:numCache>
            </c:numRef>
          </c:val>
          <c:smooth val="0"/>
          <c:extLst>
            <c:ext xmlns:c16="http://schemas.microsoft.com/office/drawing/2014/chart" uri="{C3380CC4-5D6E-409C-BE32-E72D297353CC}">
              <c16:uniqueId val="{00000000-168E-4DE7-B35D-676EEC143028}"/>
            </c:ext>
          </c:extLst>
        </c:ser>
        <c:ser>
          <c:idx val="2"/>
          <c:order val="1"/>
          <c:tx>
            <c:v>Hombres</c:v>
          </c:tx>
          <c:spPr>
            <a:ln>
              <a:solidFill>
                <a:schemeClr val="accent1"/>
              </a:solidFill>
              <a:prstDash val="solid"/>
            </a:ln>
          </c:spPr>
          <c:marker>
            <c:symbol val="none"/>
          </c:marker>
          <c:cat>
            <c:numRef>
              <c:f>'T15'!$A$11:$A$58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'T15'!$N$11:$N$58</c:f>
              <c:numCache>
                <c:formatCode>0.00</c:formatCode>
                <c:ptCount val="48"/>
                <c:pt idx="0">
                  <c:v>70.62</c:v>
                </c:pt>
                <c:pt idx="1">
                  <c:v>71.11</c:v>
                </c:pt>
                <c:pt idx="2">
                  <c:v>71.09</c:v>
                </c:pt>
                <c:pt idx="3">
                  <c:v>71.48</c:v>
                </c:pt>
                <c:pt idx="4">
                  <c:v>71.89</c:v>
                </c:pt>
                <c:pt idx="5">
                  <c:v>71.599999999999994</c:v>
                </c:pt>
                <c:pt idx="6">
                  <c:v>72.94</c:v>
                </c:pt>
                <c:pt idx="7">
                  <c:v>73.33</c:v>
                </c:pt>
                <c:pt idx="8">
                  <c:v>72.66</c:v>
                </c:pt>
                <c:pt idx="9">
                  <c:v>73.739999999999995</c:v>
                </c:pt>
                <c:pt idx="10">
                  <c:v>73.09</c:v>
                </c:pt>
                <c:pt idx="11">
                  <c:v>74.349999999999994</c:v>
                </c:pt>
                <c:pt idx="12">
                  <c:v>74.19</c:v>
                </c:pt>
                <c:pt idx="13">
                  <c:v>74.06</c:v>
                </c:pt>
                <c:pt idx="14">
                  <c:v>74.14</c:v>
                </c:pt>
                <c:pt idx="15">
                  <c:v>73.66</c:v>
                </c:pt>
                <c:pt idx="16">
                  <c:v>73.489999999999995</c:v>
                </c:pt>
                <c:pt idx="17">
                  <c:v>73.959999999999994</c:v>
                </c:pt>
                <c:pt idx="18">
                  <c:v>74.09</c:v>
                </c:pt>
                <c:pt idx="19">
                  <c:v>74.599999999999994</c:v>
                </c:pt>
                <c:pt idx="20">
                  <c:v>74.69</c:v>
                </c:pt>
                <c:pt idx="21">
                  <c:v>75.06</c:v>
                </c:pt>
                <c:pt idx="22">
                  <c:v>75.81</c:v>
                </c:pt>
                <c:pt idx="23">
                  <c:v>75.97</c:v>
                </c:pt>
                <c:pt idx="24">
                  <c:v>76.69</c:v>
                </c:pt>
                <c:pt idx="25">
                  <c:v>76.94</c:v>
                </c:pt>
                <c:pt idx="26" formatCode="General">
                  <c:v>77.19</c:v>
                </c:pt>
                <c:pt idx="27" formatCode="General">
                  <c:v>77.58</c:v>
                </c:pt>
                <c:pt idx="28" formatCode="General">
                  <c:v>77.510000000000005</c:v>
                </c:pt>
                <c:pt idx="29" formatCode="General">
                  <c:v>78.260000000000005</c:v>
                </c:pt>
                <c:pt idx="30" formatCode="General">
                  <c:v>78.430000000000007</c:v>
                </c:pt>
                <c:pt idx="31">
                  <c:v>78.87</c:v>
                </c:pt>
                <c:pt idx="32" formatCode="General">
                  <c:v>78.89</c:v>
                </c:pt>
                <c:pt idx="33">
                  <c:v>79.5</c:v>
                </c:pt>
                <c:pt idx="34">
                  <c:v>79.953907765986855</c:v>
                </c:pt>
                <c:pt idx="35">
                  <c:v>80.607080002906301</c:v>
                </c:pt>
                <c:pt idx="36">
                  <c:v>80.786337862105412</c:v>
                </c:pt>
                <c:pt idx="37">
                  <c:v>80.910908343811599</c:v>
                </c:pt>
                <c:pt idx="38">
                  <c:v>81.369742859548694</c:v>
                </c:pt>
                <c:pt idx="39">
                  <c:v>81.578679597134681</c:v>
                </c:pt>
                <c:pt idx="40">
                  <c:v>81.150000000000006</c:v>
                </c:pt>
                <c:pt idx="41">
                  <c:v>81.77</c:v>
                </c:pt>
                <c:pt idx="42">
                  <c:v>81.86</c:v>
                </c:pt>
                <c:pt idx="43">
                  <c:v>82.09</c:v>
                </c:pt>
                <c:pt idx="44">
                  <c:v>82.46</c:v>
                </c:pt>
                <c:pt idx="45">
                  <c:v>79.38</c:v>
                </c:pt>
                <c:pt idx="46">
                  <c:v>81.764841005869272</c:v>
                </c:pt>
                <c:pt idx="47">
                  <c:v>82.076505837481534</c:v>
                </c:pt>
              </c:numCache>
            </c:numRef>
          </c:val>
          <c:smooth val="0"/>
          <c:extLst>
            <c:ext xmlns:c16="http://schemas.microsoft.com/office/drawing/2014/chart" uri="{C3380CC4-5D6E-409C-BE32-E72D297353CC}">
              <c16:uniqueId val="{00000001-168E-4DE7-B35D-676EEC143028}"/>
            </c:ext>
          </c:extLst>
        </c:ser>
        <c:ser>
          <c:idx val="3"/>
          <c:order val="2"/>
          <c:tx>
            <c:v>Mujeres</c:v>
          </c:tx>
          <c:spPr>
            <a:ln>
              <a:solidFill>
                <a:srgbClr val="F79646">
                  <a:lumMod val="75000"/>
                </a:srgbClr>
              </a:solidFill>
              <a:prstDash val="solid"/>
            </a:ln>
          </c:spPr>
          <c:marker>
            <c:symbol val="none"/>
          </c:marker>
          <c:cat>
            <c:numRef>
              <c:f>'T15'!$A$11:$A$58</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('T15'!$P$11:$P$57,'T15'!$P$58)</c:f>
              <c:numCache>
                <c:formatCode>0.00</c:formatCode>
                <c:ptCount val="48"/>
                <c:pt idx="0">
                  <c:v>76.010000000000005</c:v>
                </c:pt>
                <c:pt idx="1">
                  <c:v>76.44</c:v>
                </c:pt>
                <c:pt idx="2">
                  <c:v>76.66</c:v>
                </c:pt>
                <c:pt idx="3">
                  <c:v>76.87</c:v>
                </c:pt>
                <c:pt idx="4">
                  <c:v>77.28</c:v>
                </c:pt>
                <c:pt idx="5">
                  <c:v>77.13</c:v>
                </c:pt>
                <c:pt idx="6">
                  <c:v>79.790000000000006</c:v>
                </c:pt>
                <c:pt idx="7">
                  <c:v>79.95</c:v>
                </c:pt>
                <c:pt idx="8">
                  <c:v>80.09</c:v>
                </c:pt>
                <c:pt idx="9">
                  <c:v>80.400000000000006</c:v>
                </c:pt>
                <c:pt idx="10">
                  <c:v>80.150000000000006</c:v>
                </c:pt>
                <c:pt idx="11">
                  <c:v>81.349999999999994</c:v>
                </c:pt>
                <c:pt idx="12">
                  <c:v>81.56</c:v>
                </c:pt>
                <c:pt idx="13">
                  <c:v>81.45</c:v>
                </c:pt>
                <c:pt idx="14">
                  <c:v>81.7</c:v>
                </c:pt>
                <c:pt idx="15">
                  <c:v>81.39</c:v>
                </c:pt>
                <c:pt idx="16">
                  <c:v>81.45</c:v>
                </c:pt>
                <c:pt idx="17">
                  <c:v>82.03</c:v>
                </c:pt>
                <c:pt idx="18">
                  <c:v>82.22</c:v>
                </c:pt>
                <c:pt idx="19">
                  <c:v>82.47</c:v>
                </c:pt>
                <c:pt idx="20">
                  <c:v>82.61</c:v>
                </c:pt>
                <c:pt idx="21">
                  <c:v>82.69</c:v>
                </c:pt>
                <c:pt idx="22">
                  <c:v>83.12</c:v>
                </c:pt>
                <c:pt idx="23">
                  <c:v>83.31</c:v>
                </c:pt>
                <c:pt idx="24">
                  <c:v>83.63</c:v>
                </c:pt>
                <c:pt idx="25">
                  <c:v>84.06</c:v>
                </c:pt>
                <c:pt idx="26">
                  <c:v>84.53</c:v>
                </c:pt>
                <c:pt idx="27" formatCode="General">
                  <c:v>84.73</c:v>
                </c:pt>
                <c:pt idx="28" formatCode="General">
                  <c:v>84.36</c:v>
                </c:pt>
                <c:pt idx="29" formatCode="General">
                  <c:v>84.89</c:v>
                </c:pt>
                <c:pt idx="30" formatCode="General">
                  <c:v>84.98</c:v>
                </c:pt>
                <c:pt idx="31">
                  <c:v>85.45</c:v>
                </c:pt>
                <c:pt idx="32" formatCode="General">
                  <c:v>85.33</c:v>
                </c:pt>
                <c:pt idx="33" formatCode="General">
                  <c:v>85.77</c:v>
                </c:pt>
                <c:pt idx="34">
                  <c:v>85.993540114448606</c:v>
                </c:pt>
                <c:pt idx="35">
                  <c:v>86.489617203725217</c:v>
                </c:pt>
                <c:pt idx="36">
                  <c:v>86.536919255840942</c:v>
                </c:pt>
                <c:pt idx="37">
                  <c:v>86.432945159275079</c:v>
                </c:pt>
                <c:pt idx="38">
                  <c:v>87.01887193992242</c:v>
                </c:pt>
                <c:pt idx="39">
                  <c:v>86.992942138438565</c:v>
                </c:pt>
                <c:pt idx="40">
                  <c:v>86.52</c:v>
                </c:pt>
                <c:pt idx="41">
                  <c:v>87.08</c:v>
                </c:pt>
                <c:pt idx="42">
                  <c:v>86.85</c:v>
                </c:pt>
                <c:pt idx="43">
                  <c:v>87.27</c:v>
                </c:pt>
                <c:pt idx="44">
                  <c:v>87.39</c:v>
                </c:pt>
                <c:pt idx="45">
                  <c:v>85.02</c:v>
                </c:pt>
                <c:pt idx="46">
                  <c:v>87.279454164620958</c:v>
                </c:pt>
                <c:pt idx="47">
                  <c:v>87.160873325382511</c:v>
                </c:pt>
              </c:numCache>
            </c:numRef>
          </c:val>
          <c:smooth val="0"/>
          <c:extLst>
            <c:ext xmlns:c16="http://schemas.microsoft.com/office/drawing/2014/chart" uri="{C3380CC4-5D6E-409C-BE32-E72D297353CC}">
              <c16:uniqueId val="{00000002-168E-4DE7-B35D-676EEC143028}"/>
            </c:ext>
          </c:extLst>
        </c:ser>
        <c:dLbls>
          <c:showLegendKey val="0"/>
          <c:showVal val="0"/>
          <c:showCatName val="0"/>
          <c:showSerName val="0"/>
          <c:showPercent val="0"/>
          <c:showBubbleSize val="0"/>
        </c:dLbls>
        <c:smooth val="0"/>
        <c:axId val="568165688"/>
        <c:axId val="568158240"/>
      </c:lineChart>
      <c:catAx>
        <c:axId val="568165688"/>
        <c:scaling>
          <c:orientation val="minMax"/>
        </c:scaling>
        <c:delete val="0"/>
        <c:axPos val="b"/>
        <c:numFmt formatCode="General" sourceLinked="1"/>
        <c:majorTickMark val="out"/>
        <c:minorTickMark val="none"/>
        <c:tickLblPos val="nextTo"/>
        <c:txPr>
          <a:bodyPr rot="-3000000" vert="horz"/>
          <a:lstStyle/>
          <a:p>
            <a:pPr>
              <a:defRPr sz="1000" b="0" i="0" u="none" strike="noStrike" baseline="0">
                <a:solidFill>
                  <a:srgbClr val="000000"/>
                </a:solidFill>
                <a:latin typeface="Calibri"/>
                <a:ea typeface="Calibri"/>
                <a:cs typeface="Calibri"/>
              </a:defRPr>
            </a:pPr>
            <a:endParaRPr lang="es-ES"/>
          </a:p>
        </c:txPr>
        <c:crossAx val="568158240"/>
        <c:crosses val="autoZero"/>
        <c:auto val="1"/>
        <c:lblAlgn val="ctr"/>
        <c:lblOffset val="100"/>
        <c:tickLblSkip val="3"/>
        <c:noMultiLvlLbl val="0"/>
      </c:catAx>
      <c:valAx>
        <c:axId val="568158240"/>
        <c:scaling>
          <c:orientation val="minMax"/>
          <c:min val="50"/>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Esperanza de vida</a:t>
                </a:r>
              </a:p>
            </c:rich>
          </c:tx>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68165688"/>
        <c:crosses val="autoZero"/>
        <c:crossBetween val="between"/>
      </c:valAx>
    </c:plotArea>
    <c:legend>
      <c:legendPos val="b"/>
      <c:layout>
        <c:manualLayout>
          <c:xMode val="edge"/>
          <c:yMode val="edge"/>
          <c:x val="0.12271111944340291"/>
          <c:y val="0.85805018140045519"/>
          <c:w val="0.65179998333541644"/>
          <c:h val="7.1122937887611704E-2"/>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44" l="0.7000000000000004" r="0.7000000000000004" t="0.75000000000000044" header="0.30000000000000021" footer="0.3000000000000002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66666666666666"/>
          <c:y val="4.2168674698795178E-2"/>
          <c:w val="0.82291666666666663"/>
          <c:h val="0.68674698795180722"/>
        </c:manualLayout>
      </c:layout>
      <c:lineChart>
        <c:grouping val="standard"/>
        <c:varyColors val="0"/>
        <c:ser>
          <c:idx val="0"/>
          <c:order val="0"/>
          <c:tx>
            <c:v>Esposos</c:v>
          </c:tx>
          <c:marker>
            <c:symbol val="none"/>
          </c:marker>
          <c:cat>
            <c:numRef>
              <c:f>'T16'!$A$13:$A$59</c:f>
              <c:numCache>
                <c:formatCode>General</c:formatCode>
                <c:ptCount val="47"/>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pt idx="41">
                  <c:v>2017</c:v>
                </c:pt>
                <c:pt idx="42">
                  <c:v>2018</c:v>
                </c:pt>
                <c:pt idx="43">
                  <c:v>2019</c:v>
                </c:pt>
                <c:pt idx="44">
                  <c:v>2020</c:v>
                </c:pt>
                <c:pt idx="45">
                  <c:v>2021</c:v>
                </c:pt>
                <c:pt idx="46">
                  <c:v>2022</c:v>
                </c:pt>
              </c:numCache>
            </c:numRef>
          </c:cat>
          <c:val>
            <c:numRef>
              <c:f>'T16'!$I$13:$I$59</c:f>
              <c:numCache>
                <c:formatCode>0.00</c:formatCode>
                <c:ptCount val="47"/>
                <c:pt idx="0">
                  <c:v>26.54</c:v>
                </c:pt>
                <c:pt idx="1">
                  <c:v>26.45</c:v>
                </c:pt>
                <c:pt idx="2">
                  <c:v>26.5</c:v>
                </c:pt>
                <c:pt idx="3">
                  <c:v>26.51</c:v>
                </c:pt>
                <c:pt idx="4">
                  <c:v>26.31</c:v>
                </c:pt>
                <c:pt idx="5">
                  <c:v>26.43</c:v>
                </c:pt>
                <c:pt idx="6">
                  <c:v>26.96</c:v>
                </c:pt>
                <c:pt idx="7">
                  <c:v>26.86</c:v>
                </c:pt>
                <c:pt idx="8">
                  <c:v>27.17</c:v>
                </c:pt>
                <c:pt idx="9">
                  <c:v>27.37</c:v>
                </c:pt>
                <c:pt idx="10">
                  <c:v>27.35</c:v>
                </c:pt>
                <c:pt idx="11">
                  <c:v>27.44</c:v>
                </c:pt>
                <c:pt idx="12">
                  <c:v>27.67</c:v>
                </c:pt>
                <c:pt idx="13">
                  <c:v>27.86</c:v>
                </c:pt>
                <c:pt idx="14">
                  <c:v>28.11</c:v>
                </c:pt>
                <c:pt idx="15">
                  <c:v>28.4</c:v>
                </c:pt>
                <c:pt idx="16">
                  <c:v>28.65</c:v>
                </c:pt>
                <c:pt idx="17">
                  <c:v>29</c:v>
                </c:pt>
                <c:pt idx="18">
                  <c:v>29.28</c:v>
                </c:pt>
                <c:pt idx="19">
                  <c:v>29.61</c:v>
                </c:pt>
                <c:pt idx="20">
                  <c:v>29.97</c:v>
                </c:pt>
                <c:pt idx="21">
                  <c:v>30.1</c:v>
                </c:pt>
                <c:pt idx="22">
                  <c:v>30.24</c:v>
                </c:pt>
                <c:pt idx="23">
                  <c:v>30.32</c:v>
                </c:pt>
                <c:pt idx="24">
                  <c:v>30.44</c:v>
                </c:pt>
                <c:pt idx="25">
                  <c:v>30.62</c:v>
                </c:pt>
                <c:pt idx="26">
                  <c:v>30.89</c:v>
                </c:pt>
                <c:pt idx="27">
                  <c:v>31.14</c:v>
                </c:pt>
                <c:pt idx="28">
                  <c:v>31.51</c:v>
                </c:pt>
                <c:pt idx="29">
                  <c:v>31.9</c:v>
                </c:pt>
                <c:pt idx="30">
                  <c:v>32.380000000000003</c:v>
                </c:pt>
                <c:pt idx="31">
                  <c:v>32.520000000000003</c:v>
                </c:pt>
                <c:pt idx="32">
                  <c:v>32.86</c:v>
                </c:pt>
                <c:pt idx="33">
                  <c:v>33.32</c:v>
                </c:pt>
                <c:pt idx="34">
                  <c:v>33.86</c:v>
                </c:pt>
                <c:pt idx="35">
                  <c:v>34.299999999999997</c:v>
                </c:pt>
                <c:pt idx="36">
                  <c:v>34.659999999999997</c:v>
                </c:pt>
                <c:pt idx="37">
                  <c:v>35.369999999999997</c:v>
                </c:pt>
                <c:pt idx="38">
                  <c:v>35.42</c:v>
                </c:pt>
                <c:pt idx="39">
                  <c:v>35.840000000000003</c:v>
                </c:pt>
                <c:pt idx="40">
                  <c:v>36.04</c:v>
                </c:pt>
                <c:pt idx="41" formatCode="#,##0.00">
                  <c:v>36.483536353254664</c:v>
                </c:pt>
                <c:pt idx="42" formatCode="#,##0.00">
                  <c:v>36.668436341781025</c:v>
                </c:pt>
                <c:pt idx="43" formatCode="#,##0.00">
                  <c:v>37.116395138350143</c:v>
                </c:pt>
                <c:pt idx="44" formatCode="#,##0.00">
                  <c:v>38.04</c:v>
                </c:pt>
                <c:pt idx="45">
                  <c:v>36.651225850186421</c:v>
                </c:pt>
                <c:pt idx="46">
                  <c:v>37.720028208744708</c:v>
                </c:pt>
              </c:numCache>
            </c:numRef>
          </c:val>
          <c:smooth val="0"/>
          <c:extLst>
            <c:ext xmlns:c16="http://schemas.microsoft.com/office/drawing/2014/chart" uri="{C3380CC4-5D6E-409C-BE32-E72D297353CC}">
              <c16:uniqueId val="{00000000-9F3F-4C13-ADEE-AD1919E0F9C0}"/>
            </c:ext>
          </c:extLst>
        </c:ser>
        <c:ser>
          <c:idx val="1"/>
          <c:order val="1"/>
          <c:tx>
            <c:v>Esposas</c:v>
          </c:tx>
          <c:marker>
            <c:symbol val="none"/>
          </c:marker>
          <c:cat>
            <c:numRef>
              <c:f>'T16'!$A$13:$A$59</c:f>
              <c:numCache>
                <c:formatCode>General</c:formatCode>
                <c:ptCount val="47"/>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pt idx="41">
                  <c:v>2017</c:v>
                </c:pt>
                <c:pt idx="42">
                  <c:v>2018</c:v>
                </c:pt>
                <c:pt idx="43">
                  <c:v>2019</c:v>
                </c:pt>
                <c:pt idx="44">
                  <c:v>2020</c:v>
                </c:pt>
                <c:pt idx="45">
                  <c:v>2021</c:v>
                </c:pt>
                <c:pt idx="46">
                  <c:v>2022</c:v>
                </c:pt>
              </c:numCache>
            </c:numRef>
          </c:cat>
          <c:val>
            <c:numRef>
              <c:f>'T16'!$M$13:$M$59</c:f>
              <c:numCache>
                <c:formatCode>0.00</c:formatCode>
                <c:ptCount val="47"/>
                <c:pt idx="0">
                  <c:v>24.47</c:v>
                </c:pt>
                <c:pt idx="1">
                  <c:v>24.37</c:v>
                </c:pt>
                <c:pt idx="2">
                  <c:v>24.42</c:v>
                </c:pt>
                <c:pt idx="3">
                  <c:v>24.39</c:v>
                </c:pt>
                <c:pt idx="4">
                  <c:v>24.38</c:v>
                </c:pt>
                <c:pt idx="5">
                  <c:v>24.5</c:v>
                </c:pt>
                <c:pt idx="6">
                  <c:v>25.15</c:v>
                </c:pt>
                <c:pt idx="7">
                  <c:v>25.32</c:v>
                </c:pt>
                <c:pt idx="8">
                  <c:v>25.52</c:v>
                </c:pt>
                <c:pt idx="9">
                  <c:v>25.62</c:v>
                </c:pt>
                <c:pt idx="10">
                  <c:v>25.62</c:v>
                </c:pt>
                <c:pt idx="11">
                  <c:v>25.73</c:v>
                </c:pt>
                <c:pt idx="12">
                  <c:v>25.95</c:v>
                </c:pt>
                <c:pt idx="13">
                  <c:v>26.19</c:v>
                </c:pt>
                <c:pt idx="14">
                  <c:v>26.44</c:v>
                </c:pt>
                <c:pt idx="15">
                  <c:v>26.84</c:v>
                </c:pt>
                <c:pt idx="16">
                  <c:v>27.09</c:v>
                </c:pt>
                <c:pt idx="17">
                  <c:v>27.54</c:v>
                </c:pt>
                <c:pt idx="18">
                  <c:v>27.79</c:v>
                </c:pt>
                <c:pt idx="19">
                  <c:v>28.11</c:v>
                </c:pt>
                <c:pt idx="20">
                  <c:v>28.54</c:v>
                </c:pt>
                <c:pt idx="21">
                  <c:v>28.64</c:v>
                </c:pt>
                <c:pt idx="22">
                  <c:v>28.75</c:v>
                </c:pt>
                <c:pt idx="23">
                  <c:v>28.89</c:v>
                </c:pt>
                <c:pt idx="24">
                  <c:v>29.01</c:v>
                </c:pt>
                <c:pt idx="25">
                  <c:v>29.25</c:v>
                </c:pt>
                <c:pt idx="26">
                  <c:v>29.46</c:v>
                </c:pt>
                <c:pt idx="27">
                  <c:v>29.74</c:v>
                </c:pt>
                <c:pt idx="28">
                  <c:v>30.09</c:v>
                </c:pt>
                <c:pt idx="29">
                  <c:v>30.44</c:v>
                </c:pt>
                <c:pt idx="30">
                  <c:v>30.92</c:v>
                </c:pt>
                <c:pt idx="31">
                  <c:v>31.07</c:v>
                </c:pt>
                <c:pt idx="32">
                  <c:v>31.42</c:v>
                </c:pt>
                <c:pt idx="33">
                  <c:v>31.83</c:v>
                </c:pt>
                <c:pt idx="34">
                  <c:v>32.369999999999997</c:v>
                </c:pt>
                <c:pt idx="35">
                  <c:v>32.81</c:v>
                </c:pt>
                <c:pt idx="36">
                  <c:v>33.15</c:v>
                </c:pt>
                <c:pt idx="37">
                  <c:v>33.81</c:v>
                </c:pt>
                <c:pt idx="38">
                  <c:v>33.97</c:v>
                </c:pt>
                <c:pt idx="39">
                  <c:v>34.340000000000003</c:v>
                </c:pt>
                <c:pt idx="40">
                  <c:v>34.5</c:v>
                </c:pt>
                <c:pt idx="41" formatCode="#,##0.00">
                  <c:v>34.859221948841743</c:v>
                </c:pt>
                <c:pt idx="42" formatCode="#,##0.00">
                  <c:v>35.010234133411871</c:v>
                </c:pt>
                <c:pt idx="43" formatCode="#,##0.00">
                  <c:v>35.550032816680968</c:v>
                </c:pt>
                <c:pt idx="44" formatCode="#,##0.00">
                  <c:v>36.44</c:v>
                </c:pt>
                <c:pt idx="45">
                  <c:v>34.015551159468075</c:v>
                </c:pt>
                <c:pt idx="46">
                  <c:v>36.060429283933026</c:v>
                </c:pt>
              </c:numCache>
            </c:numRef>
          </c:val>
          <c:smooth val="0"/>
          <c:extLst>
            <c:ext xmlns:c16="http://schemas.microsoft.com/office/drawing/2014/chart" uri="{C3380CC4-5D6E-409C-BE32-E72D297353CC}">
              <c16:uniqueId val="{00000001-9F3F-4C13-ADEE-AD1919E0F9C0}"/>
            </c:ext>
          </c:extLst>
        </c:ser>
        <c:dLbls>
          <c:showLegendKey val="0"/>
          <c:showVal val="0"/>
          <c:showCatName val="0"/>
          <c:showSerName val="0"/>
          <c:showPercent val="0"/>
          <c:showBubbleSize val="0"/>
        </c:dLbls>
        <c:smooth val="0"/>
        <c:axId val="568160200"/>
        <c:axId val="568161768"/>
      </c:lineChart>
      <c:catAx>
        <c:axId val="568160200"/>
        <c:scaling>
          <c:orientation val="minMax"/>
        </c:scaling>
        <c:delete val="0"/>
        <c:axPos val="b"/>
        <c:numFmt formatCode="General" sourceLinked="1"/>
        <c:majorTickMark val="out"/>
        <c:minorTickMark val="none"/>
        <c:tickLblPos val="nextTo"/>
        <c:spPr>
          <a:ln/>
        </c:spPr>
        <c:txPr>
          <a:bodyPr rot="-3960000" vert="horz"/>
          <a:lstStyle/>
          <a:p>
            <a:pPr>
              <a:defRPr sz="1000" b="0" i="0" u="none" strike="noStrike" baseline="0">
                <a:solidFill>
                  <a:srgbClr val="000000"/>
                </a:solidFill>
                <a:latin typeface="Calibri"/>
                <a:ea typeface="Calibri"/>
                <a:cs typeface="Calibri"/>
              </a:defRPr>
            </a:pPr>
            <a:endParaRPr lang="es-ES"/>
          </a:p>
        </c:txPr>
        <c:crossAx val="568161768"/>
        <c:crosses val="autoZero"/>
        <c:auto val="1"/>
        <c:lblAlgn val="ctr"/>
        <c:lblOffset val="0"/>
        <c:tickLblSkip val="3"/>
        <c:tickMarkSkip val="2"/>
        <c:noMultiLvlLbl val="0"/>
      </c:catAx>
      <c:valAx>
        <c:axId val="568161768"/>
        <c:scaling>
          <c:orientation val="minMax"/>
          <c:min val="20"/>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Edad media al matrimonio </a:t>
                </a:r>
              </a:p>
            </c:rich>
          </c:tx>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68160200"/>
        <c:crosses val="autoZero"/>
        <c:crossBetween val="between"/>
      </c:valAx>
    </c:plotArea>
    <c:legend>
      <c:legendPos val="b"/>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66666666666666"/>
          <c:y val="3.8123167155425221E-2"/>
          <c:w val="0.82499999999999996"/>
          <c:h val="0.6862170087976539"/>
        </c:manualLayout>
      </c:layout>
      <c:lineChart>
        <c:grouping val="standard"/>
        <c:varyColors val="0"/>
        <c:ser>
          <c:idx val="0"/>
          <c:order val="0"/>
          <c:tx>
            <c:v>Esposos españoles</c:v>
          </c:tx>
          <c:marker>
            <c:symbol val="none"/>
          </c:marker>
          <c:cat>
            <c:numRef>
              <c:f>'T16'!$A$23:$A$59</c:f>
              <c:numCache>
                <c:formatCode>General</c:formatCode>
                <c:ptCount val="37"/>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pt idx="36">
                  <c:v>2022</c:v>
                </c:pt>
              </c:numCache>
            </c:numRef>
          </c:cat>
          <c:val>
            <c:numRef>
              <c:f>'T16'!$G$23:$G$59</c:f>
              <c:numCache>
                <c:formatCode>0.00</c:formatCode>
                <c:ptCount val="37"/>
                <c:pt idx="0">
                  <c:v>28.45</c:v>
                </c:pt>
                <c:pt idx="1">
                  <c:v>28.57</c:v>
                </c:pt>
                <c:pt idx="2">
                  <c:v>28.77</c:v>
                </c:pt>
                <c:pt idx="3">
                  <c:v>28.95</c:v>
                </c:pt>
                <c:pt idx="4">
                  <c:v>29.29</c:v>
                </c:pt>
                <c:pt idx="5">
                  <c:v>29.61</c:v>
                </c:pt>
                <c:pt idx="6">
                  <c:v>29.84</c:v>
                </c:pt>
                <c:pt idx="7">
                  <c:v>30.27</c:v>
                </c:pt>
                <c:pt idx="8">
                  <c:v>30.58</c:v>
                </c:pt>
                <c:pt idx="9">
                  <c:v>30.82</c:v>
                </c:pt>
                <c:pt idx="10">
                  <c:v>31.11</c:v>
                </c:pt>
                <c:pt idx="11">
                  <c:v>31.21</c:v>
                </c:pt>
                <c:pt idx="12">
                  <c:v>31.25</c:v>
                </c:pt>
                <c:pt idx="13">
                  <c:v>31.36</c:v>
                </c:pt>
                <c:pt idx="14">
                  <c:v>31.47</c:v>
                </c:pt>
                <c:pt idx="15">
                  <c:v>31.74</c:v>
                </c:pt>
                <c:pt idx="16">
                  <c:v>32.06</c:v>
                </c:pt>
                <c:pt idx="17">
                  <c:v>32.46</c:v>
                </c:pt>
                <c:pt idx="18">
                  <c:v>32.869999999999997</c:v>
                </c:pt>
                <c:pt idx="19">
                  <c:v>33.4</c:v>
                </c:pt>
                <c:pt idx="20">
                  <c:v>34.03</c:v>
                </c:pt>
                <c:pt idx="21">
                  <c:v>34.29</c:v>
                </c:pt>
                <c:pt idx="22">
                  <c:v>34.83</c:v>
                </c:pt>
                <c:pt idx="23">
                  <c:v>35.29</c:v>
                </c:pt>
                <c:pt idx="24">
                  <c:v>36.020000000000003</c:v>
                </c:pt>
                <c:pt idx="25">
                  <c:v>36.54</c:v>
                </c:pt>
                <c:pt idx="26">
                  <c:v>36.9</c:v>
                </c:pt>
                <c:pt idx="27">
                  <c:v>37.64</c:v>
                </c:pt>
                <c:pt idx="28">
                  <c:v>37.65</c:v>
                </c:pt>
                <c:pt idx="29">
                  <c:v>38.17</c:v>
                </c:pt>
                <c:pt idx="30">
                  <c:v>38.44</c:v>
                </c:pt>
                <c:pt idx="31" formatCode="#,##0.00">
                  <c:v>38.973297877016392</c:v>
                </c:pt>
                <c:pt idx="32" formatCode="#,##0.00">
                  <c:v>39.306744368176162</c:v>
                </c:pt>
                <c:pt idx="33" formatCode="#,##0.00">
                  <c:v>40.17841075910404</c:v>
                </c:pt>
                <c:pt idx="34" formatCode="#,##0.00">
                  <c:v>41.91</c:v>
                </c:pt>
                <c:pt idx="35">
                  <c:v>39.700763437532238</c:v>
                </c:pt>
                <c:pt idx="36">
                  <c:v>40.648667180937686</c:v>
                </c:pt>
              </c:numCache>
            </c:numRef>
          </c:val>
          <c:smooth val="0"/>
          <c:extLst>
            <c:ext xmlns:c16="http://schemas.microsoft.com/office/drawing/2014/chart" uri="{C3380CC4-5D6E-409C-BE32-E72D297353CC}">
              <c16:uniqueId val="{00000000-017D-4D36-AC06-C9BA66DD8C56}"/>
            </c:ext>
          </c:extLst>
        </c:ser>
        <c:ser>
          <c:idx val="1"/>
          <c:order val="1"/>
          <c:tx>
            <c:v>Esposos extranjeros</c:v>
          </c:tx>
          <c:spPr>
            <a:ln>
              <a:solidFill>
                <a:schemeClr val="tx2">
                  <a:lumMod val="75000"/>
                </a:schemeClr>
              </a:solidFill>
            </a:ln>
          </c:spPr>
          <c:marker>
            <c:symbol val="none"/>
          </c:marker>
          <c:cat>
            <c:numRef>
              <c:f>'T16'!$A$23:$A$59</c:f>
              <c:numCache>
                <c:formatCode>General</c:formatCode>
                <c:ptCount val="37"/>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pt idx="36">
                  <c:v>2022</c:v>
                </c:pt>
              </c:numCache>
            </c:numRef>
          </c:cat>
          <c:val>
            <c:numRef>
              <c:f>'T16'!$H$23:$H$59</c:f>
              <c:numCache>
                <c:formatCode>0.00</c:formatCode>
                <c:ptCount val="37"/>
                <c:pt idx="0">
                  <c:v>30.38</c:v>
                </c:pt>
                <c:pt idx="1">
                  <c:v>29.89</c:v>
                </c:pt>
                <c:pt idx="2">
                  <c:v>30.3</c:v>
                </c:pt>
                <c:pt idx="3">
                  <c:v>30.48</c:v>
                </c:pt>
                <c:pt idx="4">
                  <c:v>30.49</c:v>
                </c:pt>
                <c:pt idx="5">
                  <c:v>30.32</c:v>
                </c:pt>
                <c:pt idx="6">
                  <c:v>30.78</c:v>
                </c:pt>
                <c:pt idx="7">
                  <c:v>30.3</c:v>
                </c:pt>
                <c:pt idx="8">
                  <c:v>30.41</c:v>
                </c:pt>
                <c:pt idx="9">
                  <c:v>30.91</c:v>
                </c:pt>
                <c:pt idx="10">
                  <c:v>30.86</c:v>
                </c:pt>
                <c:pt idx="11">
                  <c:v>31.41</c:v>
                </c:pt>
                <c:pt idx="12">
                  <c:v>31.65</c:v>
                </c:pt>
                <c:pt idx="13">
                  <c:v>31.96</c:v>
                </c:pt>
                <c:pt idx="14">
                  <c:v>31.67</c:v>
                </c:pt>
                <c:pt idx="15">
                  <c:v>31.13</c:v>
                </c:pt>
                <c:pt idx="16">
                  <c:v>31.44</c:v>
                </c:pt>
                <c:pt idx="17">
                  <c:v>31.5</c:v>
                </c:pt>
                <c:pt idx="18">
                  <c:v>31.87</c:v>
                </c:pt>
                <c:pt idx="19">
                  <c:v>31.7</c:v>
                </c:pt>
                <c:pt idx="20">
                  <c:v>32.119999999999997</c:v>
                </c:pt>
                <c:pt idx="21">
                  <c:v>32.49</c:v>
                </c:pt>
                <c:pt idx="22">
                  <c:v>32.99</c:v>
                </c:pt>
                <c:pt idx="23">
                  <c:v>32.979999999999997</c:v>
                </c:pt>
                <c:pt idx="24">
                  <c:v>33.35</c:v>
                </c:pt>
                <c:pt idx="25">
                  <c:v>33.700000000000003</c:v>
                </c:pt>
                <c:pt idx="26">
                  <c:v>34.049999999999997</c:v>
                </c:pt>
                <c:pt idx="27">
                  <c:v>34.76</c:v>
                </c:pt>
                <c:pt idx="28">
                  <c:v>35.04</c:v>
                </c:pt>
                <c:pt idx="29">
                  <c:v>35.11</c:v>
                </c:pt>
                <c:pt idx="30">
                  <c:v>36.03</c:v>
                </c:pt>
                <c:pt idx="31" formatCode="#,##0.00">
                  <c:v>36.521416083916087</c:v>
                </c:pt>
                <c:pt idx="32" formatCode="#,##0.00">
                  <c:v>35.852631578947367</c:v>
                </c:pt>
                <c:pt idx="33" formatCode="#,##0.00">
                  <c:v>36.039859562164395</c:v>
                </c:pt>
                <c:pt idx="34" formatCode="#,##0.00">
                  <c:v>36.36</c:v>
                </c:pt>
                <c:pt idx="35">
                  <c:v>35.553694581280787</c:v>
                </c:pt>
                <c:pt idx="36">
                  <c:v>36.677058215638993</c:v>
                </c:pt>
              </c:numCache>
            </c:numRef>
          </c:val>
          <c:smooth val="0"/>
          <c:extLst>
            <c:ext xmlns:c16="http://schemas.microsoft.com/office/drawing/2014/chart" uri="{C3380CC4-5D6E-409C-BE32-E72D297353CC}">
              <c16:uniqueId val="{00000001-017D-4D36-AC06-C9BA66DD8C56}"/>
            </c:ext>
          </c:extLst>
        </c:ser>
        <c:ser>
          <c:idx val="2"/>
          <c:order val="2"/>
          <c:tx>
            <c:v>Esposas españolas</c:v>
          </c:tx>
          <c:spPr>
            <a:ln>
              <a:solidFill>
                <a:schemeClr val="accent6">
                  <a:lumMod val="75000"/>
                </a:schemeClr>
              </a:solidFill>
            </a:ln>
          </c:spPr>
          <c:marker>
            <c:symbol val="none"/>
          </c:marker>
          <c:cat>
            <c:numRef>
              <c:f>'T16'!$A$23:$A$59</c:f>
              <c:numCache>
                <c:formatCode>General</c:formatCode>
                <c:ptCount val="37"/>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pt idx="36">
                  <c:v>2022</c:v>
                </c:pt>
              </c:numCache>
            </c:numRef>
          </c:cat>
          <c:val>
            <c:numRef>
              <c:f>'T16'!$K$23:$K$59</c:f>
              <c:numCache>
                <c:formatCode>0.00</c:formatCode>
                <c:ptCount val="37"/>
                <c:pt idx="0">
                  <c:v>25.99</c:v>
                </c:pt>
                <c:pt idx="1">
                  <c:v>26.13</c:v>
                </c:pt>
                <c:pt idx="2">
                  <c:v>26.37</c:v>
                </c:pt>
                <c:pt idx="3">
                  <c:v>26.61</c:v>
                </c:pt>
                <c:pt idx="4">
                  <c:v>26.9</c:v>
                </c:pt>
                <c:pt idx="5">
                  <c:v>27.29</c:v>
                </c:pt>
                <c:pt idx="6">
                  <c:v>27.59</c:v>
                </c:pt>
                <c:pt idx="7">
                  <c:v>28</c:v>
                </c:pt>
                <c:pt idx="8">
                  <c:v>28.32</c:v>
                </c:pt>
                <c:pt idx="9">
                  <c:v>28.59</c:v>
                </c:pt>
                <c:pt idx="10">
                  <c:v>28.96</c:v>
                </c:pt>
                <c:pt idx="11">
                  <c:v>29.12</c:v>
                </c:pt>
                <c:pt idx="12">
                  <c:v>29.23</c:v>
                </c:pt>
                <c:pt idx="13">
                  <c:v>29.39</c:v>
                </c:pt>
                <c:pt idx="14">
                  <c:v>29.54</c:v>
                </c:pt>
                <c:pt idx="15">
                  <c:v>29.82</c:v>
                </c:pt>
                <c:pt idx="16">
                  <c:v>30.1</c:v>
                </c:pt>
                <c:pt idx="17">
                  <c:v>30.39</c:v>
                </c:pt>
                <c:pt idx="18">
                  <c:v>30.82</c:v>
                </c:pt>
                <c:pt idx="19">
                  <c:v>31.17</c:v>
                </c:pt>
                <c:pt idx="20">
                  <c:v>31.91</c:v>
                </c:pt>
                <c:pt idx="21">
                  <c:v>32.1</c:v>
                </c:pt>
                <c:pt idx="22">
                  <c:v>32.61</c:v>
                </c:pt>
                <c:pt idx="23">
                  <c:v>32.96</c:v>
                </c:pt>
                <c:pt idx="24">
                  <c:v>33.65</c:v>
                </c:pt>
                <c:pt idx="25">
                  <c:v>34.11</c:v>
                </c:pt>
                <c:pt idx="26">
                  <c:v>34.49</c:v>
                </c:pt>
                <c:pt idx="27">
                  <c:v>35.22</c:v>
                </c:pt>
                <c:pt idx="28">
                  <c:v>35.299999999999997</c:v>
                </c:pt>
                <c:pt idx="29">
                  <c:v>35.81</c:v>
                </c:pt>
                <c:pt idx="30">
                  <c:v>36.08</c:v>
                </c:pt>
                <c:pt idx="31" formatCode="#,##0.00">
                  <c:v>36.551910828025477</c:v>
                </c:pt>
                <c:pt idx="32" formatCode="#,##0.00">
                  <c:v>36.832356473696855</c:v>
                </c:pt>
                <c:pt idx="33" formatCode="#,##0.00">
                  <c:v>37.78461423816384</c:v>
                </c:pt>
                <c:pt idx="34" formatCode="#,##0.00">
                  <c:v>39.32</c:v>
                </c:pt>
                <c:pt idx="35">
                  <c:v>36.306928005212292</c:v>
                </c:pt>
                <c:pt idx="36">
                  <c:v>38.20898358896391</c:v>
                </c:pt>
              </c:numCache>
            </c:numRef>
          </c:val>
          <c:smooth val="0"/>
          <c:extLst>
            <c:ext xmlns:c16="http://schemas.microsoft.com/office/drawing/2014/chart" uri="{C3380CC4-5D6E-409C-BE32-E72D297353CC}">
              <c16:uniqueId val="{00000002-017D-4D36-AC06-C9BA66DD8C56}"/>
            </c:ext>
          </c:extLst>
        </c:ser>
        <c:ser>
          <c:idx val="3"/>
          <c:order val="3"/>
          <c:tx>
            <c:v>Esposas extranjeras</c:v>
          </c:tx>
          <c:spPr>
            <a:ln>
              <a:solidFill>
                <a:schemeClr val="accent6">
                  <a:lumMod val="50000"/>
                </a:schemeClr>
              </a:solidFill>
            </a:ln>
          </c:spPr>
          <c:marker>
            <c:symbol val="none"/>
          </c:marker>
          <c:cat>
            <c:numRef>
              <c:f>'T16'!$A$23:$A$59</c:f>
              <c:numCache>
                <c:formatCode>General</c:formatCode>
                <c:ptCount val="37"/>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pt idx="36">
                  <c:v>2022</c:v>
                </c:pt>
              </c:numCache>
            </c:numRef>
          </c:cat>
          <c:val>
            <c:numRef>
              <c:f>'T16'!$L$23:$L$59</c:f>
              <c:numCache>
                <c:formatCode>0.00</c:formatCode>
                <c:ptCount val="37"/>
                <c:pt idx="0">
                  <c:v>28.89</c:v>
                </c:pt>
                <c:pt idx="1">
                  <c:v>29.3</c:v>
                </c:pt>
                <c:pt idx="2">
                  <c:v>29.12</c:v>
                </c:pt>
                <c:pt idx="3">
                  <c:v>29.15</c:v>
                </c:pt>
                <c:pt idx="4">
                  <c:v>29.96</c:v>
                </c:pt>
                <c:pt idx="5">
                  <c:v>29.37</c:v>
                </c:pt>
                <c:pt idx="6">
                  <c:v>29.3</c:v>
                </c:pt>
                <c:pt idx="7">
                  <c:v>29.72</c:v>
                </c:pt>
                <c:pt idx="8">
                  <c:v>30.06</c:v>
                </c:pt>
                <c:pt idx="9">
                  <c:v>30.38</c:v>
                </c:pt>
                <c:pt idx="10">
                  <c:v>30.56</c:v>
                </c:pt>
                <c:pt idx="11">
                  <c:v>30.97</c:v>
                </c:pt>
                <c:pt idx="12">
                  <c:v>30.85</c:v>
                </c:pt>
                <c:pt idx="13">
                  <c:v>31.58</c:v>
                </c:pt>
                <c:pt idx="14">
                  <c:v>30.44</c:v>
                </c:pt>
                <c:pt idx="15">
                  <c:v>30.12</c:v>
                </c:pt>
                <c:pt idx="16">
                  <c:v>30.39</c:v>
                </c:pt>
                <c:pt idx="17">
                  <c:v>30.91</c:v>
                </c:pt>
                <c:pt idx="18">
                  <c:v>30.98</c:v>
                </c:pt>
                <c:pt idx="19">
                  <c:v>31.38</c:v>
                </c:pt>
                <c:pt idx="20">
                  <c:v>31.23</c:v>
                </c:pt>
                <c:pt idx="21">
                  <c:v>31.52</c:v>
                </c:pt>
                <c:pt idx="22">
                  <c:v>32</c:v>
                </c:pt>
                <c:pt idx="23">
                  <c:v>32.18</c:v>
                </c:pt>
                <c:pt idx="24">
                  <c:v>32.659999999999997</c:v>
                </c:pt>
                <c:pt idx="25">
                  <c:v>33.14</c:v>
                </c:pt>
                <c:pt idx="26">
                  <c:v>33.39</c:v>
                </c:pt>
                <c:pt idx="27">
                  <c:v>34.049999999999997</c:v>
                </c:pt>
                <c:pt idx="28">
                  <c:v>34.4</c:v>
                </c:pt>
                <c:pt idx="29">
                  <c:v>34.39</c:v>
                </c:pt>
                <c:pt idx="30">
                  <c:v>34.869999999999997</c:v>
                </c:pt>
                <c:pt idx="31" formatCode="#,##0.00">
                  <c:v>35.19761359921543</c:v>
                </c:pt>
                <c:pt idx="32" formatCode="#,##0.00">
                  <c:v>35.259892689470156</c:v>
                </c:pt>
                <c:pt idx="33" formatCode="#,##0.00">
                  <c:v>35.054414784394254</c:v>
                </c:pt>
                <c:pt idx="34" formatCode="#,##0.00">
                  <c:v>35.68</c:v>
                </c:pt>
                <c:pt idx="35">
                  <c:v>33.469636302969633</c:v>
                </c:pt>
                <c:pt idx="36">
                  <c:v>35.917139907072794</c:v>
                </c:pt>
              </c:numCache>
            </c:numRef>
          </c:val>
          <c:smooth val="0"/>
          <c:extLst>
            <c:ext xmlns:c16="http://schemas.microsoft.com/office/drawing/2014/chart" uri="{C3380CC4-5D6E-409C-BE32-E72D297353CC}">
              <c16:uniqueId val="{00000003-017D-4D36-AC06-C9BA66DD8C56}"/>
            </c:ext>
          </c:extLst>
        </c:ser>
        <c:dLbls>
          <c:showLegendKey val="0"/>
          <c:showVal val="0"/>
          <c:showCatName val="0"/>
          <c:showSerName val="0"/>
          <c:showPercent val="0"/>
          <c:showBubbleSize val="0"/>
        </c:dLbls>
        <c:smooth val="0"/>
        <c:axId val="568378768"/>
        <c:axId val="568382296"/>
      </c:lineChart>
      <c:catAx>
        <c:axId val="568378768"/>
        <c:scaling>
          <c:orientation val="minMax"/>
        </c:scaling>
        <c:delete val="0"/>
        <c:axPos val="b"/>
        <c:numFmt formatCode="General" sourceLinked="1"/>
        <c:majorTickMark val="out"/>
        <c:minorTickMark val="none"/>
        <c:tickLblPos val="nextTo"/>
        <c:txPr>
          <a:bodyPr rot="-3480000" vert="horz"/>
          <a:lstStyle/>
          <a:p>
            <a:pPr>
              <a:defRPr sz="1000" b="0" i="0" u="none" strike="noStrike" baseline="0">
                <a:solidFill>
                  <a:srgbClr val="000000"/>
                </a:solidFill>
                <a:latin typeface="Calibri"/>
                <a:ea typeface="Calibri"/>
                <a:cs typeface="Calibri"/>
              </a:defRPr>
            </a:pPr>
            <a:endParaRPr lang="es-ES"/>
          </a:p>
        </c:txPr>
        <c:crossAx val="568382296"/>
        <c:crosses val="autoZero"/>
        <c:auto val="1"/>
        <c:lblAlgn val="ctr"/>
        <c:lblOffset val="0"/>
        <c:tickLblSkip val="4"/>
        <c:noMultiLvlLbl val="0"/>
      </c:catAx>
      <c:valAx>
        <c:axId val="568382296"/>
        <c:scaling>
          <c:orientation val="minMax"/>
          <c:min val="20"/>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Edad media al matrimonio </a:t>
                </a:r>
              </a:p>
            </c:rich>
          </c:tx>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68378768"/>
        <c:crosses val="autoZero"/>
        <c:crossBetween val="between"/>
      </c:valAx>
    </c:plotArea>
    <c:legend>
      <c:legendPos val="b"/>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
          <c:y val="4.1791044776119404E-2"/>
          <c:w val="0.78545454545454541"/>
          <c:h val="0.68656716417910446"/>
        </c:manualLayout>
      </c:layout>
      <c:lineChart>
        <c:grouping val="standard"/>
        <c:varyColors val="0"/>
        <c:ser>
          <c:idx val="0"/>
          <c:order val="0"/>
          <c:tx>
            <c:v>Nacimientos</c:v>
          </c:tx>
          <c:marker>
            <c:symbol val="none"/>
          </c:marker>
          <c:cat>
            <c:numRef>
              <c:f>'T2'!$A$12:$A$59</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'T2'!$B$12:$B$59</c:f>
              <c:numCache>
                <c:formatCode>#,##0</c:formatCode>
                <c:ptCount val="48"/>
                <c:pt idx="0">
                  <c:v>90941</c:v>
                </c:pt>
                <c:pt idx="1">
                  <c:v>93279</c:v>
                </c:pt>
                <c:pt idx="2">
                  <c:v>88650</c:v>
                </c:pt>
                <c:pt idx="3">
                  <c:v>84726</c:v>
                </c:pt>
                <c:pt idx="4">
                  <c:v>79492</c:v>
                </c:pt>
                <c:pt idx="5">
                  <c:v>72841</c:v>
                </c:pt>
                <c:pt idx="6">
                  <c:v>68860</c:v>
                </c:pt>
                <c:pt idx="7">
                  <c:v>65467</c:v>
                </c:pt>
                <c:pt idx="8">
                  <c:v>60729</c:v>
                </c:pt>
                <c:pt idx="9">
                  <c:v>59539</c:v>
                </c:pt>
                <c:pt idx="10">
                  <c:v>56890</c:v>
                </c:pt>
                <c:pt idx="11">
                  <c:v>54540</c:v>
                </c:pt>
                <c:pt idx="12">
                  <c:v>53354</c:v>
                </c:pt>
                <c:pt idx="13">
                  <c:v>51521</c:v>
                </c:pt>
                <c:pt idx="14">
                  <c:v>50911</c:v>
                </c:pt>
                <c:pt idx="15">
                  <c:v>49935</c:v>
                </c:pt>
                <c:pt idx="16">
                  <c:v>49293</c:v>
                </c:pt>
                <c:pt idx="17">
                  <c:v>50669</c:v>
                </c:pt>
                <c:pt idx="18">
                  <c:v>49499</c:v>
                </c:pt>
                <c:pt idx="19">
                  <c:v>47687</c:v>
                </c:pt>
                <c:pt idx="20">
                  <c:v>47006</c:v>
                </c:pt>
                <c:pt idx="21">
                  <c:v>47491</c:v>
                </c:pt>
                <c:pt idx="22">
                  <c:v>48726</c:v>
                </c:pt>
                <c:pt idx="23">
                  <c:v>48858</c:v>
                </c:pt>
                <c:pt idx="24">
                  <c:v>51976</c:v>
                </c:pt>
                <c:pt idx="25">
                  <c:v>56622</c:v>
                </c:pt>
                <c:pt idx="26">
                  <c:v>59724</c:v>
                </c:pt>
                <c:pt idx="27">
                  <c:v>63153</c:v>
                </c:pt>
                <c:pt idx="28">
                  <c:v>67044</c:v>
                </c:pt>
                <c:pt idx="29">
                  <c:v>69029</c:v>
                </c:pt>
                <c:pt idx="30">
                  <c:v>69364</c:v>
                </c:pt>
                <c:pt idx="31">
                  <c:v>71941</c:v>
                </c:pt>
                <c:pt idx="32">
                  <c:v>74841</c:v>
                </c:pt>
                <c:pt idx="33">
                  <c:v>78741</c:v>
                </c:pt>
                <c:pt idx="34">
                  <c:v>75892</c:v>
                </c:pt>
                <c:pt idx="35">
                  <c:v>73776</c:v>
                </c:pt>
                <c:pt idx="36">
                  <c:v>72023</c:v>
                </c:pt>
                <c:pt idx="37">
                  <c:v>69374</c:v>
                </c:pt>
                <c:pt idx="38">
                  <c:v>65343</c:v>
                </c:pt>
                <c:pt idx="39">
                  <c:v>65505</c:v>
                </c:pt>
                <c:pt idx="40">
                  <c:v>64879</c:v>
                </c:pt>
                <c:pt idx="41">
                  <c:v>63112</c:v>
                </c:pt>
                <c:pt idx="42">
                  <c:v>60555</c:v>
                </c:pt>
                <c:pt idx="43">
                  <c:v>57554</c:v>
                </c:pt>
                <c:pt idx="44">
                  <c:v>55741</c:v>
                </c:pt>
                <c:pt idx="45">
                  <c:v>52357</c:v>
                </c:pt>
                <c:pt idx="46">
                  <c:v>51366</c:v>
                </c:pt>
                <c:pt idx="47">
                  <c:v>50961</c:v>
                </c:pt>
              </c:numCache>
            </c:numRef>
          </c:val>
          <c:smooth val="0"/>
          <c:extLst>
            <c:ext xmlns:c16="http://schemas.microsoft.com/office/drawing/2014/chart" uri="{C3380CC4-5D6E-409C-BE32-E72D297353CC}">
              <c16:uniqueId val="{00000000-0932-4F89-A0A2-24EFF7C819FB}"/>
            </c:ext>
          </c:extLst>
        </c:ser>
        <c:ser>
          <c:idx val="1"/>
          <c:order val="1"/>
          <c:tx>
            <c:v>Defunciones</c:v>
          </c:tx>
          <c:marker>
            <c:symbol val="none"/>
          </c:marker>
          <c:cat>
            <c:numRef>
              <c:f>'T2'!$A$12:$A$59</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'T2'!$E$12:$E$59</c:f>
              <c:numCache>
                <c:formatCode>#,##0</c:formatCode>
                <c:ptCount val="48"/>
                <c:pt idx="0">
                  <c:v>27020</c:v>
                </c:pt>
                <c:pt idx="1">
                  <c:v>28093</c:v>
                </c:pt>
                <c:pt idx="2">
                  <c:v>27970</c:v>
                </c:pt>
                <c:pt idx="3">
                  <c:v>28235</c:v>
                </c:pt>
                <c:pt idx="4">
                  <c:v>27760</c:v>
                </c:pt>
                <c:pt idx="5">
                  <c:v>28070</c:v>
                </c:pt>
                <c:pt idx="6">
                  <c:v>30144</c:v>
                </c:pt>
                <c:pt idx="7">
                  <c:v>28532</c:v>
                </c:pt>
                <c:pt idx="8">
                  <c:v>30337</c:v>
                </c:pt>
                <c:pt idx="9">
                  <c:v>30108</c:v>
                </c:pt>
                <c:pt idx="10">
                  <c:v>31598</c:v>
                </c:pt>
                <c:pt idx="11">
                  <c:v>30544</c:v>
                </c:pt>
                <c:pt idx="12">
                  <c:v>31482</c:v>
                </c:pt>
                <c:pt idx="13">
                  <c:v>32768</c:v>
                </c:pt>
                <c:pt idx="14">
                  <c:v>33176</c:v>
                </c:pt>
                <c:pt idx="15">
                  <c:v>34903</c:v>
                </c:pt>
                <c:pt idx="16">
                  <c:v>35849</c:v>
                </c:pt>
                <c:pt idx="17">
                  <c:v>34905</c:v>
                </c:pt>
                <c:pt idx="18">
                  <c:v>35666</c:v>
                </c:pt>
                <c:pt idx="19">
                  <c:v>35682</c:v>
                </c:pt>
                <c:pt idx="20">
                  <c:v>36477</c:v>
                </c:pt>
                <c:pt idx="21">
                  <c:v>36811</c:v>
                </c:pt>
                <c:pt idx="22">
                  <c:v>35691</c:v>
                </c:pt>
                <c:pt idx="23">
                  <c:v>37710</c:v>
                </c:pt>
                <c:pt idx="24">
                  <c:v>38076</c:v>
                </c:pt>
                <c:pt idx="25">
                  <c:v>37837</c:v>
                </c:pt>
                <c:pt idx="26">
                  <c:v>38529</c:v>
                </c:pt>
                <c:pt idx="27">
                  <c:v>39265</c:v>
                </c:pt>
                <c:pt idx="28">
                  <c:v>41424</c:v>
                </c:pt>
                <c:pt idx="29">
                  <c:v>40288</c:v>
                </c:pt>
                <c:pt idx="30">
                  <c:v>40838</c:v>
                </c:pt>
                <c:pt idx="31">
                  <c:v>39879</c:v>
                </c:pt>
                <c:pt idx="32">
                  <c:v>41394</c:v>
                </c:pt>
                <c:pt idx="33">
                  <c:v>41270</c:v>
                </c:pt>
                <c:pt idx="34">
                  <c:v>41265</c:v>
                </c:pt>
                <c:pt idx="35">
                  <c:v>40528</c:v>
                </c:pt>
                <c:pt idx="36">
                  <c:v>41614</c:v>
                </c:pt>
                <c:pt idx="37">
                  <c:v>42799</c:v>
                </c:pt>
                <c:pt idx="38">
                  <c:v>42393</c:v>
                </c:pt>
                <c:pt idx="39">
                  <c:v>43064</c:v>
                </c:pt>
                <c:pt idx="40">
                  <c:v>46859</c:v>
                </c:pt>
                <c:pt idx="41">
                  <c:v>45066</c:v>
                </c:pt>
                <c:pt idx="42">
                  <c:v>47069</c:v>
                </c:pt>
                <c:pt idx="43">
                  <c:v>46599</c:v>
                </c:pt>
                <c:pt idx="44">
                  <c:v>47165</c:v>
                </c:pt>
                <c:pt idx="45">
                  <c:v>66648</c:v>
                </c:pt>
                <c:pt idx="46">
                  <c:v>49857</c:v>
                </c:pt>
                <c:pt idx="47">
                  <c:v>51154</c:v>
                </c:pt>
              </c:numCache>
            </c:numRef>
          </c:val>
          <c:smooth val="0"/>
          <c:extLst>
            <c:ext xmlns:c16="http://schemas.microsoft.com/office/drawing/2014/chart" uri="{C3380CC4-5D6E-409C-BE32-E72D297353CC}">
              <c16:uniqueId val="{00000001-0932-4F89-A0A2-24EFF7C819FB}"/>
            </c:ext>
          </c:extLst>
        </c:ser>
        <c:ser>
          <c:idx val="2"/>
          <c:order val="2"/>
          <c:tx>
            <c:v>Crecimiento natural</c:v>
          </c:tx>
          <c:marker>
            <c:symbol val="none"/>
          </c:marker>
          <c:cat>
            <c:numRef>
              <c:f>'T2'!$A$12:$A$59</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numCache>
            </c:numRef>
          </c:cat>
          <c:val>
            <c:numRef>
              <c:f>'T2'!$K$12:$K$59</c:f>
              <c:numCache>
                <c:formatCode>#,##0</c:formatCode>
                <c:ptCount val="48"/>
                <c:pt idx="0">
                  <c:v>63921</c:v>
                </c:pt>
                <c:pt idx="1">
                  <c:v>65186</c:v>
                </c:pt>
                <c:pt idx="2">
                  <c:v>60680</c:v>
                </c:pt>
                <c:pt idx="3">
                  <c:v>56491</c:v>
                </c:pt>
                <c:pt idx="4">
                  <c:v>51732</c:v>
                </c:pt>
                <c:pt idx="5">
                  <c:v>44771</c:v>
                </c:pt>
                <c:pt idx="6">
                  <c:v>38716</c:v>
                </c:pt>
                <c:pt idx="7">
                  <c:v>36935</c:v>
                </c:pt>
                <c:pt idx="8">
                  <c:v>30392</c:v>
                </c:pt>
                <c:pt idx="9">
                  <c:v>29431</c:v>
                </c:pt>
                <c:pt idx="10">
                  <c:v>25292</c:v>
                </c:pt>
                <c:pt idx="11">
                  <c:v>23996</c:v>
                </c:pt>
                <c:pt idx="12">
                  <c:v>21872</c:v>
                </c:pt>
                <c:pt idx="13">
                  <c:v>18753</c:v>
                </c:pt>
                <c:pt idx="14">
                  <c:v>17735</c:v>
                </c:pt>
                <c:pt idx="15">
                  <c:v>15032</c:v>
                </c:pt>
                <c:pt idx="16">
                  <c:v>13444</c:v>
                </c:pt>
                <c:pt idx="17">
                  <c:v>15764</c:v>
                </c:pt>
                <c:pt idx="18">
                  <c:v>13833</c:v>
                </c:pt>
                <c:pt idx="19">
                  <c:v>12005</c:v>
                </c:pt>
                <c:pt idx="20">
                  <c:v>10529</c:v>
                </c:pt>
                <c:pt idx="21">
                  <c:v>10680</c:v>
                </c:pt>
                <c:pt idx="22">
                  <c:v>13035</c:v>
                </c:pt>
                <c:pt idx="23">
                  <c:v>11148</c:v>
                </c:pt>
                <c:pt idx="24">
                  <c:v>13900</c:v>
                </c:pt>
                <c:pt idx="25">
                  <c:v>18785</c:v>
                </c:pt>
                <c:pt idx="26">
                  <c:v>21195</c:v>
                </c:pt>
                <c:pt idx="27">
                  <c:v>23888</c:v>
                </c:pt>
                <c:pt idx="28">
                  <c:v>25620</c:v>
                </c:pt>
                <c:pt idx="29">
                  <c:v>28741</c:v>
                </c:pt>
                <c:pt idx="30">
                  <c:v>28526</c:v>
                </c:pt>
                <c:pt idx="31">
                  <c:v>32062</c:v>
                </c:pt>
                <c:pt idx="32">
                  <c:v>33447</c:v>
                </c:pt>
                <c:pt idx="33">
                  <c:v>37471</c:v>
                </c:pt>
                <c:pt idx="34">
                  <c:v>34627</c:v>
                </c:pt>
                <c:pt idx="35">
                  <c:v>33248</c:v>
                </c:pt>
                <c:pt idx="36">
                  <c:v>30409</c:v>
                </c:pt>
                <c:pt idx="37">
                  <c:v>26575</c:v>
                </c:pt>
                <c:pt idx="38">
                  <c:v>22950</c:v>
                </c:pt>
                <c:pt idx="39">
                  <c:v>22441</c:v>
                </c:pt>
                <c:pt idx="40">
                  <c:v>18020</c:v>
                </c:pt>
                <c:pt idx="41">
                  <c:v>18046</c:v>
                </c:pt>
                <c:pt idx="42">
                  <c:v>13486</c:v>
                </c:pt>
                <c:pt idx="43">
                  <c:v>10955</c:v>
                </c:pt>
                <c:pt idx="44">
                  <c:v>8576</c:v>
                </c:pt>
                <c:pt idx="45">
                  <c:v>-14291</c:v>
                </c:pt>
                <c:pt idx="46">
                  <c:v>1509</c:v>
                </c:pt>
                <c:pt idx="47">
                  <c:v>-193</c:v>
                </c:pt>
              </c:numCache>
            </c:numRef>
          </c:val>
          <c:smooth val="0"/>
          <c:extLst>
            <c:ext xmlns:c16="http://schemas.microsoft.com/office/drawing/2014/chart" uri="{C3380CC4-5D6E-409C-BE32-E72D297353CC}">
              <c16:uniqueId val="{00000002-0932-4F89-A0A2-24EFF7C819FB}"/>
            </c:ext>
          </c:extLst>
        </c:ser>
        <c:dLbls>
          <c:showLegendKey val="0"/>
          <c:showVal val="0"/>
          <c:showCatName val="0"/>
          <c:showSerName val="0"/>
          <c:showPercent val="0"/>
          <c:showBubbleSize val="0"/>
        </c:dLbls>
        <c:smooth val="0"/>
        <c:axId val="501992752"/>
        <c:axId val="501986480"/>
      </c:lineChart>
      <c:catAx>
        <c:axId val="501992752"/>
        <c:scaling>
          <c:orientation val="minMax"/>
        </c:scaling>
        <c:delete val="0"/>
        <c:axPos val="b"/>
        <c:numFmt formatCode="General" sourceLinked="1"/>
        <c:majorTickMark val="out"/>
        <c:minorTickMark val="none"/>
        <c:tickLblPos val="low"/>
        <c:txPr>
          <a:bodyPr rot="-2700000" vert="horz"/>
          <a:lstStyle/>
          <a:p>
            <a:pPr>
              <a:defRPr sz="1000" b="0" i="0" u="none" strike="noStrike" baseline="0">
                <a:solidFill>
                  <a:srgbClr val="000000"/>
                </a:solidFill>
                <a:latin typeface="Calibri"/>
                <a:ea typeface="Calibri"/>
                <a:cs typeface="Calibri"/>
              </a:defRPr>
            </a:pPr>
            <a:endParaRPr lang="es-ES"/>
          </a:p>
        </c:txPr>
        <c:crossAx val="501986480"/>
        <c:crosses val="autoZero"/>
        <c:auto val="1"/>
        <c:lblAlgn val="ctr"/>
        <c:lblOffset val="100"/>
        <c:tickLblSkip val="3"/>
        <c:noMultiLvlLbl val="0"/>
      </c:catAx>
      <c:valAx>
        <c:axId val="501986480"/>
        <c:scaling>
          <c:orientation val="minMax"/>
          <c:min val="-20000"/>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Número de acontecimientos</a:t>
                </a:r>
              </a:p>
            </c:rich>
          </c:tx>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1992752"/>
        <c:crosses val="autoZero"/>
        <c:crossBetween val="between"/>
      </c:valAx>
    </c:plotArea>
    <c:legend>
      <c:legendPos val="b"/>
      <c:layout/>
      <c:overlay val="0"/>
      <c:txPr>
        <a:bodyPr/>
        <a:lstStyle/>
        <a:p>
          <a:pPr>
            <a:defRPr sz="9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27272727272727"/>
          <c:y val="2.7247956403269755E-2"/>
          <c:w val="0.79818181818181821"/>
          <c:h val="0.71934604904632149"/>
        </c:manualLayout>
      </c:layout>
      <c:lineChart>
        <c:grouping val="standard"/>
        <c:varyColors val="0"/>
        <c:ser>
          <c:idx val="0"/>
          <c:order val="0"/>
          <c:tx>
            <c:v>Esposos</c:v>
          </c:tx>
          <c:marker>
            <c:symbol val="none"/>
          </c:marker>
          <c:cat>
            <c:numRef>
              <c:f>'T2'!$A$13:$A$59</c:f>
              <c:numCache>
                <c:formatCode>General</c:formatCode>
                <c:ptCount val="47"/>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pt idx="41">
                  <c:v>2017</c:v>
                </c:pt>
                <c:pt idx="42">
                  <c:v>2018</c:v>
                </c:pt>
                <c:pt idx="43">
                  <c:v>2019</c:v>
                </c:pt>
                <c:pt idx="44">
                  <c:v>2020</c:v>
                </c:pt>
                <c:pt idx="45">
                  <c:v>2021</c:v>
                </c:pt>
                <c:pt idx="46">
                  <c:v>2022</c:v>
                </c:pt>
              </c:numCache>
            </c:numRef>
          </c:cat>
          <c:val>
            <c:numRef>
              <c:f>'T2'!$N$13:$N$59</c:f>
              <c:numCache>
                <c:formatCode>#,##0</c:formatCode>
                <c:ptCount val="47"/>
                <c:pt idx="0">
                  <c:v>33601</c:v>
                </c:pt>
                <c:pt idx="1">
                  <c:v>33381</c:v>
                </c:pt>
                <c:pt idx="2">
                  <c:v>31984</c:v>
                </c:pt>
                <c:pt idx="3">
                  <c:v>30220</c:v>
                </c:pt>
                <c:pt idx="4">
                  <c:v>27410</c:v>
                </c:pt>
                <c:pt idx="5">
                  <c:v>24039</c:v>
                </c:pt>
                <c:pt idx="6">
                  <c:v>24462</c:v>
                </c:pt>
                <c:pt idx="7">
                  <c:v>23933</c:v>
                </c:pt>
                <c:pt idx="8">
                  <c:v>23404</c:v>
                </c:pt>
                <c:pt idx="9">
                  <c:v>22650</c:v>
                </c:pt>
                <c:pt idx="10">
                  <c:v>24026</c:v>
                </c:pt>
                <c:pt idx="11">
                  <c:v>24602</c:v>
                </c:pt>
                <c:pt idx="12">
                  <c:v>24901</c:v>
                </c:pt>
                <c:pt idx="13">
                  <c:v>25789</c:v>
                </c:pt>
                <c:pt idx="14">
                  <c:v>26241</c:v>
                </c:pt>
                <c:pt idx="15">
                  <c:v>26544</c:v>
                </c:pt>
                <c:pt idx="16">
                  <c:v>26483</c:v>
                </c:pt>
                <c:pt idx="17">
                  <c:v>24712</c:v>
                </c:pt>
                <c:pt idx="18">
                  <c:v>24230</c:v>
                </c:pt>
                <c:pt idx="19">
                  <c:v>24499</c:v>
                </c:pt>
                <c:pt idx="20">
                  <c:v>23405</c:v>
                </c:pt>
                <c:pt idx="21">
                  <c:v>24198</c:v>
                </c:pt>
                <c:pt idx="22">
                  <c:v>26300</c:v>
                </c:pt>
                <c:pt idx="23">
                  <c:v>26540</c:v>
                </c:pt>
                <c:pt idx="24">
                  <c:v>27974</c:v>
                </c:pt>
                <c:pt idx="25">
                  <c:v>27194</c:v>
                </c:pt>
                <c:pt idx="26">
                  <c:v>27250</c:v>
                </c:pt>
                <c:pt idx="27">
                  <c:v>27066</c:v>
                </c:pt>
                <c:pt idx="28">
                  <c:v>27314</c:v>
                </c:pt>
                <c:pt idx="29">
                  <c:v>25727</c:v>
                </c:pt>
                <c:pt idx="30">
                  <c:v>24982</c:v>
                </c:pt>
                <c:pt idx="31">
                  <c:v>24866</c:v>
                </c:pt>
                <c:pt idx="32">
                  <c:v>23566</c:v>
                </c:pt>
                <c:pt idx="33">
                  <c:v>21650</c:v>
                </c:pt>
                <c:pt idx="34">
                  <c:v>21336</c:v>
                </c:pt>
                <c:pt idx="35">
                  <c:v>21147</c:v>
                </c:pt>
                <c:pt idx="36">
                  <c:v>21213</c:v>
                </c:pt>
                <c:pt idx="37">
                  <c:v>20433</c:v>
                </c:pt>
                <c:pt idx="38">
                  <c:v>19878</c:v>
                </c:pt>
                <c:pt idx="39">
                  <c:v>20940</c:v>
                </c:pt>
                <c:pt idx="40">
                  <c:v>21162</c:v>
                </c:pt>
                <c:pt idx="41">
                  <c:v>20722</c:v>
                </c:pt>
                <c:pt idx="42">
                  <c:v>19829</c:v>
                </c:pt>
                <c:pt idx="43">
                  <c:v>19887</c:v>
                </c:pt>
                <c:pt idx="44">
                  <c:v>9911</c:v>
                </c:pt>
                <c:pt idx="45">
                  <c:v>17652</c:v>
                </c:pt>
                <c:pt idx="46">
                  <c:v>21991</c:v>
                </c:pt>
              </c:numCache>
            </c:numRef>
          </c:val>
          <c:smooth val="0"/>
          <c:extLst>
            <c:ext xmlns:c16="http://schemas.microsoft.com/office/drawing/2014/chart" uri="{C3380CC4-5D6E-409C-BE32-E72D297353CC}">
              <c16:uniqueId val="{00000000-3196-4FB6-A3EC-3E95DB464A4F}"/>
            </c:ext>
          </c:extLst>
        </c:ser>
        <c:ser>
          <c:idx val="1"/>
          <c:order val="1"/>
          <c:tx>
            <c:v>Esposas</c:v>
          </c:tx>
          <c:spPr>
            <a:ln>
              <a:solidFill>
                <a:schemeClr val="accent6">
                  <a:lumMod val="75000"/>
                  <a:alpha val="50000"/>
                </a:schemeClr>
              </a:solidFill>
            </a:ln>
          </c:spPr>
          <c:marker>
            <c:symbol val="none"/>
          </c:marker>
          <c:cat>
            <c:numRef>
              <c:f>'T2'!$A$13:$A$59</c:f>
              <c:numCache>
                <c:formatCode>General</c:formatCode>
                <c:ptCount val="47"/>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pt idx="41">
                  <c:v>2017</c:v>
                </c:pt>
                <c:pt idx="42">
                  <c:v>2018</c:v>
                </c:pt>
                <c:pt idx="43">
                  <c:v>2019</c:v>
                </c:pt>
                <c:pt idx="44">
                  <c:v>2020</c:v>
                </c:pt>
                <c:pt idx="45">
                  <c:v>2021</c:v>
                </c:pt>
                <c:pt idx="46">
                  <c:v>2022</c:v>
                </c:pt>
              </c:numCache>
            </c:numRef>
          </c:cat>
          <c:val>
            <c:numRef>
              <c:f>'T2'!$P$13:$P$59</c:f>
              <c:numCache>
                <c:formatCode>#,##0</c:formatCode>
                <c:ptCount val="47"/>
                <c:pt idx="0">
                  <c:v>32189</c:v>
                </c:pt>
                <c:pt idx="1">
                  <c:v>32209</c:v>
                </c:pt>
                <c:pt idx="2">
                  <c:v>30887</c:v>
                </c:pt>
                <c:pt idx="3">
                  <c:v>29380</c:v>
                </c:pt>
                <c:pt idx="4">
                  <c:v>27020</c:v>
                </c:pt>
                <c:pt idx="5">
                  <c:v>23771</c:v>
                </c:pt>
                <c:pt idx="6">
                  <c:v>24672</c:v>
                </c:pt>
                <c:pt idx="7">
                  <c:v>24563</c:v>
                </c:pt>
                <c:pt idx="8">
                  <c:v>23874</c:v>
                </c:pt>
                <c:pt idx="9">
                  <c:v>23183</c:v>
                </c:pt>
                <c:pt idx="10">
                  <c:v>24825</c:v>
                </c:pt>
                <c:pt idx="11">
                  <c:v>25372</c:v>
                </c:pt>
                <c:pt idx="12">
                  <c:v>25597</c:v>
                </c:pt>
                <c:pt idx="13">
                  <c:v>26383</c:v>
                </c:pt>
                <c:pt idx="14">
                  <c:v>26852</c:v>
                </c:pt>
                <c:pt idx="15">
                  <c:v>27234</c:v>
                </c:pt>
                <c:pt idx="16">
                  <c:v>27103</c:v>
                </c:pt>
                <c:pt idx="17">
                  <c:v>25335</c:v>
                </c:pt>
                <c:pt idx="18">
                  <c:v>24817</c:v>
                </c:pt>
                <c:pt idx="19">
                  <c:v>24965</c:v>
                </c:pt>
                <c:pt idx="20">
                  <c:v>23896</c:v>
                </c:pt>
                <c:pt idx="21">
                  <c:v>24417</c:v>
                </c:pt>
                <c:pt idx="22">
                  <c:v>26514</c:v>
                </c:pt>
                <c:pt idx="23">
                  <c:v>26672</c:v>
                </c:pt>
                <c:pt idx="24">
                  <c:v>28065</c:v>
                </c:pt>
                <c:pt idx="25">
                  <c:v>27229</c:v>
                </c:pt>
                <c:pt idx="26">
                  <c:v>27244</c:v>
                </c:pt>
                <c:pt idx="27">
                  <c:v>27099</c:v>
                </c:pt>
                <c:pt idx="28">
                  <c:v>27488</c:v>
                </c:pt>
                <c:pt idx="29">
                  <c:v>25962</c:v>
                </c:pt>
                <c:pt idx="30">
                  <c:v>25150</c:v>
                </c:pt>
                <c:pt idx="31">
                  <c:v>25160</c:v>
                </c:pt>
                <c:pt idx="32">
                  <c:v>23696</c:v>
                </c:pt>
                <c:pt idx="33">
                  <c:v>21866</c:v>
                </c:pt>
                <c:pt idx="34">
                  <c:v>21744</c:v>
                </c:pt>
                <c:pt idx="35">
                  <c:v>21435</c:v>
                </c:pt>
                <c:pt idx="36">
                  <c:v>21713</c:v>
                </c:pt>
                <c:pt idx="37">
                  <c:v>20889</c:v>
                </c:pt>
                <c:pt idx="38">
                  <c:v>20308</c:v>
                </c:pt>
                <c:pt idx="39">
                  <c:v>21385</c:v>
                </c:pt>
                <c:pt idx="40">
                  <c:v>21632</c:v>
                </c:pt>
                <c:pt idx="41">
                  <c:v>21331</c:v>
                </c:pt>
                <c:pt idx="42">
                  <c:v>20162</c:v>
                </c:pt>
                <c:pt idx="43">
                  <c:v>20380</c:v>
                </c:pt>
                <c:pt idx="44">
                  <c:v>10206</c:v>
                </c:pt>
                <c:pt idx="45">
                  <c:v>18197</c:v>
                </c:pt>
                <c:pt idx="46">
                  <c:v>22464</c:v>
                </c:pt>
              </c:numCache>
            </c:numRef>
          </c:val>
          <c:smooth val="0"/>
          <c:extLst>
            <c:ext xmlns:c16="http://schemas.microsoft.com/office/drawing/2014/chart" uri="{C3380CC4-5D6E-409C-BE32-E72D297353CC}">
              <c16:uniqueId val="{00000001-3196-4FB6-A3EC-3E95DB464A4F}"/>
            </c:ext>
          </c:extLst>
        </c:ser>
        <c:dLbls>
          <c:showLegendKey val="0"/>
          <c:showVal val="0"/>
          <c:showCatName val="0"/>
          <c:showSerName val="0"/>
          <c:showPercent val="0"/>
          <c:showBubbleSize val="0"/>
        </c:dLbls>
        <c:smooth val="0"/>
        <c:axId val="501991968"/>
        <c:axId val="501985696"/>
      </c:lineChart>
      <c:catAx>
        <c:axId val="501991968"/>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501985696"/>
        <c:crosses val="autoZero"/>
        <c:auto val="1"/>
        <c:lblAlgn val="ctr"/>
        <c:lblOffset val="100"/>
        <c:tickLblSkip val="3"/>
        <c:noMultiLvlLbl val="0"/>
      </c:catAx>
      <c:valAx>
        <c:axId val="501985696"/>
        <c:scaling>
          <c:orientation val="minMax"/>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Número de matrimonios</a:t>
                </a:r>
              </a:p>
            </c:rich>
          </c:tx>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1991968"/>
        <c:crosses val="autoZero"/>
        <c:crossBetween val="between"/>
      </c:valAx>
    </c:plotArea>
    <c:legend>
      <c:legendPos val="b"/>
      <c:layout>
        <c:manualLayout>
          <c:xMode val="edge"/>
          <c:yMode val="edge"/>
          <c:x val="0.35286299212598427"/>
          <c:y val="0.89948305090292646"/>
          <c:w val="0.28942534001431641"/>
          <c:h val="5.6920428587324379E-2"/>
        </c:manualLayout>
      </c:layout>
      <c:overlay val="0"/>
      <c:txPr>
        <a:bodyPr/>
        <a:lstStyle/>
        <a:p>
          <a:pPr>
            <a:defRPr sz="9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81818181818181"/>
          <c:y val="4.1791044776119404E-2"/>
          <c:w val="0.81090909090909091"/>
          <c:h val="0.70974717446033531"/>
        </c:manualLayout>
      </c:layout>
      <c:lineChart>
        <c:grouping val="standard"/>
        <c:varyColors val="0"/>
        <c:ser>
          <c:idx val="0"/>
          <c:order val="0"/>
          <c:tx>
            <c:strRef>
              <c:f>'T3'!$A$89</c:f>
              <c:strCache>
                <c:ptCount val="1"/>
                <c:pt idx="0">
                  <c:v>2010</c:v>
                </c:pt>
              </c:strCache>
            </c:strRef>
          </c:tx>
          <c:marker>
            <c:symbol val="none"/>
          </c:marker>
          <c:cat>
            <c:strRef>
              <c:f>'T3'!$C$7:$K$7</c:f>
              <c:strCache>
                <c:ptCount val="9"/>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y más años</c:v>
                </c:pt>
              </c:strCache>
            </c:strRef>
          </c:cat>
          <c:val>
            <c:numRef>
              <c:f>'T3'!$C$71:$K$71</c:f>
              <c:numCache>
                <c:formatCode>#,##0.0</c:formatCode>
                <c:ptCount val="9"/>
                <c:pt idx="0">
                  <c:v>2.9819995662546082E-2</c:v>
                </c:pt>
                <c:pt idx="1">
                  <c:v>1.8474842767295596</c:v>
                </c:pt>
                <c:pt idx="2">
                  <c:v>7.2950553025374107</c:v>
                </c:pt>
                <c:pt idx="3">
                  <c:v>17.699522880069399</c:v>
                </c:pt>
                <c:pt idx="4">
                  <c:v>38.431197137280414</c:v>
                </c:pt>
                <c:pt idx="5">
                  <c:v>28.850845803513337</c:v>
                </c:pt>
                <c:pt idx="6">
                  <c:v>5.4475710258078509</c:v>
                </c:pt>
                <c:pt idx="7">
                  <c:v>0.36732812838863588</c:v>
                </c:pt>
                <c:pt idx="8">
                  <c:v>3.1175450010843635E-2</c:v>
                </c:pt>
              </c:numCache>
            </c:numRef>
          </c:val>
          <c:smooth val="0"/>
          <c:extLst>
            <c:ext xmlns:c16="http://schemas.microsoft.com/office/drawing/2014/chart" uri="{C3380CC4-5D6E-409C-BE32-E72D297353CC}">
              <c16:uniqueId val="{00000000-426F-436F-9558-018D269C2C93}"/>
            </c:ext>
          </c:extLst>
        </c:ser>
        <c:ser>
          <c:idx val="2"/>
          <c:order val="1"/>
          <c:tx>
            <c:strRef>
              <c:f>'T3'!$A$76</c:f>
              <c:strCache>
                <c:ptCount val="1"/>
                <c:pt idx="0">
                  <c:v>2015</c:v>
                </c:pt>
              </c:strCache>
            </c:strRef>
          </c:tx>
          <c:marker>
            <c:symbol val="none"/>
          </c:marker>
          <c:cat>
            <c:strRef>
              <c:f>'T3'!$C$7:$K$7</c:f>
              <c:strCache>
                <c:ptCount val="9"/>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y más años</c:v>
                </c:pt>
              </c:strCache>
            </c:strRef>
          </c:cat>
          <c:val>
            <c:numRef>
              <c:f>'T3'!$C$76:$K$76</c:f>
              <c:numCache>
                <c:formatCode>#,##0.0</c:formatCode>
                <c:ptCount val="9"/>
                <c:pt idx="0">
                  <c:v>2.6202623344996071E-2</c:v>
                </c:pt>
                <c:pt idx="1">
                  <c:v>1.6492239399497528</c:v>
                </c:pt>
                <c:pt idx="2">
                  <c:v>5.3314631853142007</c:v>
                </c:pt>
                <c:pt idx="3">
                  <c:v>15.046471123167743</c:v>
                </c:pt>
                <c:pt idx="4">
                  <c:v>35.227115091169715</c:v>
                </c:pt>
                <c:pt idx="5">
                  <c:v>33.235715716950018</c:v>
                </c:pt>
                <c:pt idx="6">
                  <c:v>8.8749826600286692</c:v>
                </c:pt>
                <c:pt idx="7">
                  <c:v>0.57337505201991401</c:v>
                </c:pt>
                <c:pt idx="8">
                  <c:v>3.5450608054994684E-2</c:v>
                </c:pt>
              </c:numCache>
            </c:numRef>
          </c:val>
          <c:smooth val="0"/>
          <c:extLst>
            <c:ext xmlns:c16="http://schemas.microsoft.com/office/drawing/2014/chart" uri="{C3380CC4-5D6E-409C-BE32-E72D297353CC}">
              <c16:uniqueId val="{00000001-426F-436F-9558-018D269C2C93}"/>
            </c:ext>
          </c:extLst>
        </c:ser>
        <c:ser>
          <c:idx val="1"/>
          <c:order val="2"/>
          <c:tx>
            <c:strRef>
              <c:f>'T3'!$A$83</c:f>
              <c:strCache>
                <c:ptCount val="1"/>
                <c:pt idx="0">
                  <c:v>2022</c:v>
                </c:pt>
              </c:strCache>
            </c:strRef>
          </c:tx>
          <c:marker>
            <c:symbol val="none"/>
          </c:marker>
          <c:cat>
            <c:strRef>
              <c:f>'T3'!$C$7:$K$7</c:f>
              <c:strCache>
                <c:ptCount val="9"/>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y más años</c:v>
                </c:pt>
              </c:strCache>
            </c:strRef>
          </c:cat>
          <c:val>
            <c:numRef>
              <c:f>'T3'!$C$83:$K$83</c:f>
              <c:numCache>
                <c:formatCode>#,##0.0</c:formatCode>
                <c:ptCount val="9"/>
                <c:pt idx="0">
                  <c:v>2.1585133729714878E-2</c:v>
                </c:pt>
                <c:pt idx="1">
                  <c:v>1.3991091226624282</c:v>
                </c:pt>
                <c:pt idx="2">
                  <c:v>5.8299483919075374</c:v>
                </c:pt>
                <c:pt idx="3">
                  <c:v>14.827024587429602</c:v>
                </c:pt>
                <c:pt idx="4">
                  <c:v>32.301171484076058</c:v>
                </c:pt>
                <c:pt idx="5">
                  <c:v>33.203822530955044</c:v>
                </c:pt>
                <c:pt idx="6">
                  <c:v>11.069249033574694</c:v>
                </c:pt>
                <c:pt idx="7">
                  <c:v>1.251937756323463</c:v>
                </c:pt>
                <c:pt idx="8">
                  <c:v>9.6151959341457191E-2</c:v>
                </c:pt>
              </c:numCache>
            </c:numRef>
          </c:val>
          <c:smooth val="0"/>
          <c:extLst>
            <c:ext xmlns:c16="http://schemas.microsoft.com/office/drawing/2014/chart" uri="{C3380CC4-5D6E-409C-BE32-E72D297353CC}">
              <c16:uniqueId val="{00000002-426F-436F-9558-018D269C2C93}"/>
            </c:ext>
          </c:extLst>
        </c:ser>
        <c:dLbls>
          <c:showLegendKey val="0"/>
          <c:showVal val="0"/>
          <c:showCatName val="0"/>
          <c:showSerName val="0"/>
          <c:showPercent val="0"/>
          <c:showBubbleSize val="0"/>
        </c:dLbls>
        <c:smooth val="0"/>
        <c:axId val="501988440"/>
        <c:axId val="501989224"/>
      </c:lineChart>
      <c:catAx>
        <c:axId val="501988440"/>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s-ES"/>
                  <a:t>Edad de la madre</a:t>
                </a:r>
              </a:p>
            </c:rich>
          </c:tx>
          <c:layout>
            <c:manualLayout>
              <c:xMode val="edge"/>
              <c:yMode val="edge"/>
              <c:x val="0.47295866497700451"/>
              <c:y val="0.87645019143249292"/>
            </c:manualLayout>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1989224"/>
        <c:crosses val="autoZero"/>
        <c:auto val="1"/>
        <c:lblAlgn val="ctr"/>
        <c:lblOffset val="100"/>
        <c:noMultiLvlLbl val="0"/>
      </c:catAx>
      <c:valAx>
        <c:axId val="501989224"/>
        <c:scaling>
          <c:orientation val="minMax"/>
          <c:max val="40"/>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 de nacimientos de cada año</a:t>
                </a:r>
              </a:p>
            </c:rich>
          </c:tx>
          <c:layout/>
          <c:overlay val="0"/>
        </c:title>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1988440"/>
        <c:crosses val="autoZero"/>
        <c:crossBetween val="between"/>
      </c:valAx>
    </c:plotArea>
    <c:legend>
      <c:legendPos val="b"/>
      <c:layout/>
      <c:overlay val="0"/>
      <c:txPr>
        <a:bodyPr/>
        <a:lstStyle/>
        <a:p>
          <a:pPr>
            <a:defRPr sz="10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636363636363635"/>
          <c:y val="3.5820895522388062E-2"/>
          <c:w val="0.83454545454545459"/>
          <c:h val="0.68358208955223876"/>
        </c:manualLayout>
      </c:layout>
      <c:lineChart>
        <c:grouping val="standard"/>
        <c:varyColors val="0"/>
        <c:ser>
          <c:idx val="0"/>
          <c:order val="0"/>
          <c:tx>
            <c:v>Madre española</c:v>
          </c:tx>
          <c:marker>
            <c:symbol val="none"/>
          </c:marker>
          <c:cat>
            <c:numRef>
              <c:f>'T4'!$A$44:$A$71</c:f>
              <c:numCache>
                <c:formatCode>General</c:formatCode>
                <c:ptCount val="2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numCache>
            </c:numRef>
          </c:cat>
          <c:val>
            <c:numRef>
              <c:f>'T4'!$C$44:$C$71</c:f>
              <c:numCache>
                <c:formatCode>#,##0.00</c:formatCode>
                <c:ptCount val="28"/>
                <c:pt idx="0">
                  <c:v>94.053950559503036</c:v>
                </c:pt>
                <c:pt idx="1">
                  <c:v>93.66195700237941</c:v>
                </c:pt>
                <c:pt idx="2">
                  <c:v>92.862126995854368</c:v>
                </c:pt>
                <c:pt idx="3">
                  <c:v>92.146629006508661</c:v>
                </c:pt>
                <c:pt idx="4">
                  <c:v>91.086270586424504</c:v>
                </c:pt>
                <c:pt idx="5">
                  <c:v>88.453251386386924</c:v>
                </c:pt>
                <c:pt idx="6">
                  <c:v>85.096443640747438</c:v>
                </c:pt>
                <c:pt idx="7">
                  <c:v>82.631070574636198</c:v>
                </c:pt>
                <c:pt idx="8">
                  <c:v>81.306306306306311</c:v>
                </c:pt>
                <c:pt idx="9">
                  <c:v>79.917136276057889</c:v>
                </c:pt>
                <c:pt idx="10">
                  <c:v>78.807450550717945</c:v>
                </c:pt>
                <c:pt idx="11">
                  <c:v>77.200761735310877</c:v>
                </c:pt>
                <c:pt idx="12">
                  <c:v>74.316217046805889</c:v>
                </c:pt>
                <c:pt idx="13">
                  <c:v>72.931509632846925</c:v>
                </c:pt>
                <c:pt idx="14">
                  <c:v>73.893163969851898</c:v>
                </c:pt>
                <c:pt idx="15">
                  <c:v>74.558121882454998</c:v>
                </c:pt>
                <c:pt idx="16">
                  <c:v>76.246476819904757</c:v>
                </c:pt>
                <c:pt idx="17">
                  <c:v>76.383082999394574</c:v>
                </c:pt>
                <c:pt idx="18">
                  <c:v>77.452825857398651</c:v>
                </c:pt>
                <c:pt idx="19">
                  <c:v>78.774139378673382</c:v>
                </c:pt>
                <c:pt idx="20">
                  <c:v>79.515713867353071</c:v>
                </c:pt>
                <c:pt idx="21">
                  <c:v>79.027760172391936</c:v>
                </c:pt>
                <c:pt idx="22">
                  <c:v>78.226405746841706</c:v>
                </c:pt>
                <c:pt idx="23">
                  <c:v>76.660180004864998</c:v>
                </c:pt>
                <c:pt idx="24">
                  <c:v>75.470479539297827</c:v>
                </c:pt>
                <c:pt idx="25">
                  <c:v>75.10743549095632</c:v>
                </c:pt>
                <c:pt idx="26">
                  <c:v>76.40851925398124</c:v>
                </c:pt>
                <c:pt idx="27">
                  <c:v>74.798375228115617</c:v>
                </c:pt>
              </c:numCache>
            </c:numRef>
          </c:val>
          <c:smooth val="0"/>
          <c:extLst>
            <c:ext xmlns:c16="http://schemas.microsoft.com/office/drawing/2014/chart" uri="{C3380CC4-5D6E-409C-BE32-E72D297353CC}">
              <c16:uniqueId val="{00000000-DCAD-470E-99FB-4EDF0846AAFB}"/>
            </c:ext>
          </c:extLst>
        </c:ser>
        <c:ser>
          <c:idx val="1"/>
          <c:order val="1"/>
          <c:tx>
            <c:v>Madre extranjera</c:v>
          </c:tx>
          <c:marker>
            <c:symbol val="none"/>
          </c:marker>
          <c:cat>
            <c:numRef>
              <c:f>'T4'!$A$44:$A$71</c:f>
              <c:numCache>
                <c:formatCode>General</c:formatCode>
                <c:ptCount val="2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numCache>
            </c:numRef>
          </c:cat>
          <c:val>
            <c:numRef>
              <c:f>'T4'!$D$44:$D$71</c:f>
              <c:numCache>
                <c:formatCode>#,##0.00</c:formatCode>
                <c:ptCount val="28"/>
                <c:pt idx="0">
                  <c:v>5.9460494404969584</c:v>
                </c:pt>
                <c:pt idx="1">
                  <c:v>6.3380429976206019</c:v>
                </c:pt>
                <c:pt idx="2">
                  <c:v>7.1378730041456313</c:v>
                </c:pt>
                <c:pt idx="3">
                  <c:v>7.8533709934913416</c:v>
                </c:pt>
                <c:pt idx="4">
                  <c:v>8.9137294135754974</c:v>
                </c:pt>
                <c:pt idx="5">
                  <c:v>11.546748613613083</c:v>
                </c:pt>
                <c:pt idx="6">
                  <c:v>14.903556359252562</c:v>
                </c:pt>
                <c:pt idx="7">
                  <c:v>17.368929425363799</c:v>
                </c:pt>
                <c:pt idx="8">
                  <c:v>18.693693693693696</c:v>
                </c:pt>
                <c:pt idx="9">
                  <c:v>20.082863723942111</c:v>
                </c:pt>
                <c:pt idx="10">
                  <c:v>21.192549449282048</c:v>
                </c:pt>
                <c:pt idx="11">
                  <c:v>22.799238264689119</c:v>
                </c:pt>
                <c:pt idx="12">
                  <c:v>25.683782953194104</c:v>
                </c:pt>
                <c:pt idx="13">
                  <c:v>27.068490367153071</c:v>
                </c:pt>
                <c:pt idx="14">
                  <c:v>26.106836030148106</c:v>
                </c:pt>
                <c:pt idx="15">
                  <c:v>25.441878117545002</c:v>
                </c:pt>
                <c:pt idx="16">
                  <c:v>23.75352318009525</c:v>
                </c:pt>
                <c:pt idx="17">
                  <c:v>23.616917000605415</c:v>
                </c:pt>
                <c:pt idx="18">
                  <c:v>22.547174142601349</c:v>
                </c:pt>
                <c:pt idx="19">
                  <c:v>21.225860621326618</c:v>
                </c:pt>
                <c:pt idx="20">
                  <c:v>20.484286132646929</c:v>
                </c:pt>
                <c:pt idx="21">
                  <c:v>20.97223982760806</c:v>
                </c:pt>
                <c:pt idx="22">
                  <c:v>21.773594253158286</c:v>
                </c:pt>
                <c:pt idx="23">
                  <c:v>23.339819995135002</c:v>
                </c:pt>
                <c:pt idx="24">
                  <c:v>24.529520460702177</c:v>
                </c:pt>
                <c:pt idx="25">
                  <c:v>24.89256450904368</c:v>
                </c:pt>
                <c:pt idx="26">
                  <c:v>23.591480746018767</c:v>
                </c:pt>
                <c:pt idx="27">
                  <c:v>25.201624771884383</c:v>
                </c:pt>
              </c:numCache>
            </c:numRef>
          </c:val>
          <c:smooth val="0"/>
          <c:extLst>
            <c:ext xmlns:c16="http://schemas.microsoft.com/office/drawing/2014/chart" uri="{C3380CC4-5D6E-409C-BE32-E72D297353CC}">
              <c16:uniqueId val="{00000001-DCAD-470E-99FB-4EDF0846AAFB}"/>
            </c:ext>
          </c:extLst>
        </c:ser>
        <c:dLbls>
          <c:showLegendKey val="0"/>
          <c:showVal val="0"/>
          <c:showCatName val="0"/>
          <c:showSerName val="0"/>
          <c:showPercent val="0"/>
          <c:showBubbleSize val="0"/>
        </c:dLbls>
        <c:smooth val="0"/>
        <c:axId val="502206392"/>
        <c:axId val="502209920"/>
      </c:lineChart>
      <c:catAx>
        <c:axId val="502206392"/>
        <c:scaling>
          <c:orientation val="minMax"/>
        </c:scaling>
        <c:delete val="0"/>
        <c:axPos val="b"/>
        <c:numFmt formatCode="General" sourceLinked="1"/>
        <c:majorTickMark val="out"/>
        <c:minorTickMark val="none"/>
        <c:tickLblPos val="nextTo"/>
        <c:txPr>
          <a:bodyPr rot="-2400000" vert="horz"/>
          <a:lstStyle/>
          <a:p>
            <a:pPr>
              <a:defRPr sz="1000" b="0" i="0" u="none" strike="noStrike" baseline="0">
                <a:solidFill>
                  <a:srgbClr val="000000"/>
                </a:solidFill>
                <a:latin typeface="Calibri"/>
                <a:ea typeface="Calibri"/>
                <a:cs typeface="Calibri"/>
              </a:defRPr>
            </a:pPr>
            <a:endParaRPr lang="es-ES"/>
          </a:p>
        </c:txPr>
        <c:crossAx val="502209920"/>
        <c:crosses val="autoZero"/>
        <c:auto val="1"/>
        <c:lblAlgn val="ctr"/>
        <c:lblOffset val="100"/>
        <c:tickLblSkip val="3"/>
        <c:noMultiLvlLbl val="0"/>
      </c:catAx>
      <c:valAx>
        <c:axId val="50220992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 de los nacidos en el año</a:t>
                </a:r>
              </a:p>
            </c:rich>
          </c:tx>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2206392"/>
        <c:crosses val="autoZero"/>
        <c:crossBetween val="between"/>
      </c:valAx>
    </c:plotArea>
    <c:legend>
      <c:legendPos val="b"/>
      <c:layout>
        <c:manualLayout>
          <c:xMode val="edge"/>
          <c:yMode val="edge"/>
          <c:x val="0.27074855643044621"/>
          <c:y val="0.89042540042605489"/>
          <c:w val="0.45850269625387735"/>
          <c:h val="5.7866381660741158E-2"/>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63636363636364"/>
          <c:y val="3.5820895522388062E-2"/>
          <c:w val="0.85680400858983541"/>
          <c:h val="0.69204716757344109"/>
        </c:manualLayout>
      </c:layout>
      <c:lineChart>
        <c:grouping val="standard"/>
        <c:varyColors val="0"/>
        <c:ser>
          <c:idx val="0"/>
          <c:order val="0"/>
          <c:tx>
            <c:v>Unión Europea</c:v>
          </c:tx>
          <c:marker>
            <c:symbol val="none"/>
          </c:marker>
          <c:cat>
            <c:numRef>
              <c:f>'T4'!$A$44:$A$71</c:f>
              <c:numCache>
                <c:formatCode>General</c:formatCode>
                <c:ptCount val="2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numCache>
            </c:numRef>
          </c:cat>
          <c:val>
            <c:numRef>
              <c:f>'T4'!$E$44:$E$71</c:f>
              <c:numCache>
                <c:formatCode>#,##0.00</c:formatCode>
                <c:ptCount val="28"/>
                <c:pt idx="0">
                  <c:v>25.724508050089444</c:v>
                </c:pt>
                <c:pt idx="1">
                  <c:v>23.654485049833887</c:v>
                </c:pt>
                <c:pt idx="2">
                  <c:v>23.289246693502015</c:v>
                </c:pt>
                <c:pt idx="3">
                  <c:v>22.543653896273131</c:v>
                </c:pt>
                <c:pt idx="4">
                  <c:v>20.785668033671488</c:v>
                </c:pt>
                <c:pt idx="5">
                  <c:v>19.180177424288775</c:v>
                </c:pt>
                <c:pt idx="6">
                  <c:v>15.458937198067632</c:v>
                </c:pt>
                <c:pt idx="7">
                  <c:v>16.829246057069923</c:v>
                </c:pt>
                <c:pt idx="8">
                  <c:v>18.431341259076039</c:v>
                </c:pt>
                <c:pt idx="9">
                  <c:v>19.144485320637671</c:v>
                </c:pt>
                <c:pt idx="10">
                  <c:v>21.272108843537417</c:v>
                </c:pt>
                <c:pt idx="11">
                  <c:v>23.698329472015608</c:v>
                </c:pt>
                <c:pt idx="12">
                  <c:v>23.93091249609822</c:v>
                </c:pt>
                <c:pt idx="13">
                  <c:v>24.068687247818335</c:v>
                </c:pt>
                <c:pt idx="14">
                  <c:v>23.297834754958867</c:v>
                </c:pt>
                <c:pt idx="15">
                  <c:v>24.922749067661162</c:v>
                </c:pt>
                <c:pt idx="16">
                  <c:v>25.754033200841715</c:v>
                </c:pt>
                <c:pt idx="17">
                  <c:v>26.837158203125</c:v>
                </c:pt>
                <c:pt idx="18">
                  <c:v>28.453132423810494</c:v>
                </c:pt>
                <c:pt idx="19">
                  <c:v>29.27215189873418</c:v>
                </c:pt>
                <c:pt idx="20">
                  <c:v>31.399548532731377</c:v>
                </c:pt>
                <c:pt idx="21">
                  <c:v>30.2281656089453</c:v>
                </c:pt>
                <c:pt idx="22">
                  <c:v>29.36</c:v>
                </c:pt>
                <c:pt idx="23">
                  <c:v>27.231444949006178</c:v>
                </c:pt>
                <c:pt idx="24">
                  <c:v>25.444306297081841</c:v>
                </c:pt>
                <c:pt idx="25">
                  <c:v>22.581140182613364</c:v>
                </c:pt>
                <c:pt idx="26">
                  <c:v>23.320679980194754</c:v>
                </c:pt>
                <c:pt idx="27">
                  <c:v>20.836253211866389</c:v>
                </c:pt>
              </c:numCache>
            </c:numRef>
          </c:val>
          <c:smooth val="0"/>
          <c:extLst>
            <c:ext xmlns:c16="http://schemas.microsoft.com/office/drawing/2014/chart" uri="{C3380CC4-5D6E-409C-BE32-E72D297353CC}">
              <c16:uniqueId val="{00000000-277B-498C-B13A-C277A6BB6A1A}"/>
            </c:ext>
          </c:extLst>
        </c:ser>
        <c:ser>
          <c:idx val="1"/>
          <c:order val="1"/>
          <c:tx>
            <c:v>Resto países Europa</c:v>
          </c:tx>
          <c:marker>
            <c:symbol val="none"/>
          </c:marker>
          <c:cat>
            <c:numRef>
              <c:f>'T4'!$A$44:$A$71</c:f>
              <c:numCache>
                <c:formatCode>General</c:formatCode>
                <c:ptCount val="2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numCache>
            </c:numRef>
          </c:cat>
          <c:val>
            <c:numRef>
              <c:f>'T4'!$F$44:$F$71</c:f>
              <c:numCache>
                <c:formatCode>#,##0.00</c:formatCode>
                <c:ptCount val="28"/>
                <c:pt idx="0">
                  <c:v>0.89445438282647582</c:v>
                </c:pt>
                <c:pt idx="1">
                  <c:v>0.83056478405315626</c:v>
                </c:pt>
                <c:pt idx="2">
                  <c:v>1.3801035077630821</c:v>
                </c:pt>
                <c:pt idx="3">
                  <c:v>0.99035704977847272</c:v>
                </c:pt>
                <c:pt idx="4">
                  <c:v>1.5756529246708395</c:v>
                </c:pt>
                <c:pt idx="5">
                  <c:v>1.560110125420618</c:v>
                </c:pt>
                <c:pt idx="6">
                  <c:v>1.8986630715649926</c:v>
                </c:pt>
                <c:pt idx="7">
                  <c:v>2.1150515087975204</c:v>
                </c:pt>
                <c:pt idx="8">
                  <c:v>2.0186707093273757</c:v>
                </c:pt>
                <c:pt idx="9">
                  <c:v>2.3155161220515041</c:v>
                </c:pt>
                <c:pt idx="10">
                  <c:v>2.6530612244897958</c:v>
                </c:pt>
                <c:pt idx="11">
                  <c:v>2.4814047067430804</c:v>
                </c:pt>
                <c:pt idx="12">
                  <c:v>2.4034959941733431</c:v>
                </c:pt>
                <c:pt idx="13">
                  <c:v>2.3834099652810359</c:v>
                </c:pt>
                <c:pt idx="14">
                  <c:v>2.4983596628476255</c:v>
                </c:pt>
                <c:pt idx="15">
                  <c:v>2.6478423015450185</c:v>
                </c:pt>
                <c:pt idx="16">
                  <c:v>3.01028758475567</c:v>
                </c:pt>
                <c:pt idx="17">
                  <c:v>3.131103515625</c:v>
                </c:pt>
                <c:pt idx="18">
                  <c:v>3.0815176813955065</c:v>
                </c:pt>
                <c:pt idx="19">
                  <c:v>3.9053509781357882</c:v>
                </c:pt>
                <c:pt idx="20">
                  <c:v>3.7170805116629042</c:v>
                </c:pt>
                <c:pt idx="21">
                  <c:v>4.1251133272892115</c:v>
                </c:pt>
                <c:pt idx="22">
                  <c:v>3.94</c:v>
                </c:pt>
                <c:pt idx="23">
                  <c:v>3.6105114270825576</c:v>
                </c:pt>
                <c:pt idx="24">
                  <c:v>3.7080377386089372</c:v>
                </c:pt>
                <c:pt idx="25">
                  <c:v>4.2967850840174941</c:v>
                </c:pt>
                <c:pt idx="26">
                  <c:v>4.1756065357319692</c:v>
                </c:pt>
                <c:pt idx="27">
                  <c:v>4.5394378260531028</c:v>
                </c:pt>
              </c:numCache>
            </c:numRef>
          </c:val>
          <c:smooth val="0"/>
          <c:extLst>
            <c:ext xmlns:c16="http://schemas.microsoft.com/office/drawing/2014/chart" uri="{C3380CC4-5D6E-409C-BE32-E72D297353CC}">
              <c16:uniqueId val="{00000001-277B-498C-B13A-C277A6BB6A1A}"/>
            </c:ext>
          </c:extLst>
        </c:ser>
        <c:ser>
          <c:idx val="2"/>
          <c:order val="2"/>
          <c:tx>
            <c:v>África</c:v>
          </c:tx>
          <c:marker>
            <c:symbol val="none"/>
          </c:marker>
          <c:cat>
            <c:numRef>
              <c:f>'T4'!$A$44:$A$71</c:f>
              <c:numCache>
                <c:formatCode>General</c:formatCode>
                <c:ptCount val="2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numCache>
            </c:numRef>
          </c:cat>
          <c:val>
            <c:numRef>
              <c:f>'T4'!$G$44:$G$71</c:f>
              <c:numCache>
                <c:formatCode>#,##0.00</c:formatCode>
                <c:ptCount val="28"/>
                <c:pt idx="0">
                  <c:v>21.466905187835419</c:v>
                </c:pt>
                <c:pt idx="1">
                  <c:v>23.02325581395349</c:v>
                </c:pt>
                <c:pt idx="2">
                  <c:v>25.47441058079356</c:v>
                </c:pt>
                <c:pt idx="3">
                  <c:v>25.228042741725304</c:v>
                </c:pt>
                <c:pt idx="4">
                  <c:v>24.239153895963739</c:v>
                </c:pt>
                <c:pt idx="5">
                  <c:v>21.581523401651882</c:v>
                </c:pt>
                <c:pt idx="6">
                  <c:v>18.694528704639929</c:v>
                </c:pt>
                <c:pt idx="7">
                  <c:v>16.099917950588022</c:v>
                </c:pt>
                <c:pt idx="8">
                  <c:v>15.806271443389452</c:v>
                </c:pt>
                <c:pt idx="9">
                  <c:v>16.518791026473345</c:v>
                </c:pt>
                <c:pt idx="10">
                  <c:v>16.346938775510203</c:v>
                </c:pt>
                <c:pt idx="11">
                  <c:v>16.406535788318497</c:v>
                </c:pt>
                <c:pt idx="12">
                  <c:v>16.866090937467487</c:v>
                </c:pt>
                <c:pt idx="13">
                  <c:v>17.941259266210004</c:v>
                </c:pt>
                <c:pt idx="14">
                  <c:v>19.285317720688436</c:v>
                </c:pt>
                <c:pt idx="15">
                  <c:v>20.149174214171552</c:v>
                </c:pt>
                <c:pt idx="16">
                  <c:v>18.880056114098668</c:v>
                </c:pt>
                <c:pt idx="17">
                  <c:v>18.505859375</c:v>
                </c:pt>
                <c:pt idx="18">
                  <c:v>19.541166089730535</c:v>
                </c:pt>
                <c:pt idx="19">
                  <c:v>20.267548906789411</c:v>
                </c:pt>
                <c:pt idx="20">
                  <c:v>21.331828442437921</c:v>
                </c:pt>
                <c:pt idx="21">
                  <c:v>20.874886672710787</c:v>
                </c:pt>
                <c:pt idx="22">
                  <c:v>20.462646947288583</c:v>
                </c:pt>
                <c:pt idx="23" formatCode="0.00">
                  <c:v>20.665525199136457</c:v>
                </c:pt>
                <c:pt idx="24">
                  <c:v>18.788853945732463</c:v>
                </c:pt>
                <c:pt idx="25">
                  <c:v>18.077188674902171</c:v>
                </c:pt>
                <c:pt idx="26">
                  <c:v>16.94173956098366</c:v>
                </c:pt>
                <c:pt idx="27">
                  <c:v>15.954216304601729</c:v>
                </c:pt>
              </c:numCache>
            </c:numRef>
          </c:val>
          <c:smooth val="0"/>
          <c:extLst>
            <c:ext xmlns:c16="http://schemas.microsoft.com/office/drawing/2014/chart" uri="{C3380CC4-5D6E-409C-BE32-E72D297353CC}">
              <c16:uniqueId val="{00000002-277B-498C-B13A-C277A6BB6A1A}"/>
            </c:ext>
          </c:extLst>
        </c:ser>
        <c:ser>
          <c:idx val="3"/>
          <c:order val="3"/>
          <c:tx>
            <c:v>América</c:v>
          </c:tx>
          <c:marker>
            <c:symbol val="none"/>
          </c:marker>
          <c:cat>
            <c:numRef>
              <c:f>'T4'!$A$44:$A$71</c:f>
              <c:numCache>
                <c:formatCode>General</c:formatCode>
                <c:ptCount val="2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numCache>
            </c:numRef>
          </c:cat>
          <c:val>
            <c:numRef>
              <c:f>'T4'!$H$44:$H$71</c:f>
              <c:numCache>
                <c:formatCode>#,##0.00</c:formatCode>
                <c:ptCount val="28"/>
                <c:pt idx="0">
                  <c:v>38.103756708407872</c:v>
                </c:pt>
                <c:pt idx="1">
                  <c:v>39.2358803986711</c:v>
                </c:pt>
                <c:pt idx="2">
                  <c:v>37.780333525014377</c:v>
                </c:pt>
                <c:pt idx="3">
                  <c:v>40.39614281991139</c:v>
                </c:pt>
                <c:pt idx="4">
                  <c:v>43.902439024390247</c:v>
                </c:pt>
                <c:pt idx="5">
                  <c:v>49.235240134597738</c:v>
                </c:pt>
                <c:pt idx="6">
                  <c:v>56.634086057746323</c:v>
                </c:pt>
                <c:pt idx="7">
                  <c:v>58.136566687938739</c:v>
                </c:pt>
                <c:pt idx="8">
                  <c:v>57.336631293385466</c:v>
                </c:pt>
                <c:pt idx="9">
                  <c:v>54.944817139147375</c:v>
                </c:pt>
                <c:pt idx="10">
                  <c:v>52.537414965986393</c:v>
                </c:pt>
                <c:pt idx="11">
                  <c:v>50.597488111205948</c:v>
                </c:pt>
                <c:pt idx="12">
                  <c:v>49.698262407657893</c:v>
                </c:pt>
                <c:pt idx="13">
                  <c:v>48.095148728535236</c:v>
                </c:pt>
                <c:pt idx="14">
                  <c:v>46.252460505728564</c:v>
                </c:pt>
                <c:pt idx="15">
                  <c:v>42.882258923814597</c:v>
                </c:pt>
                <c:pt idx="16">
                  <c:v>42.401215805471125</c:v>
                </c:pt>
                <c:pt idx="17">
                  <c:v>41.485595703125</c:v>
                </c:pt>
                <c:pt idx="18">
                  <c:v>39.150207018258328</c:v>
                </c:pt>
                <c:pt idx="19">
                  <c:v>35.471806674338318</c:v>
                </c:pt>
                <c:pt idx="20">
                  <c:v>33.536493604213696</c:v>
                </c:pt>
                <c:pt idx="21">
                  <c:v>33.454215775158659</c:v>
                </c:pt>
                <c:pt idx="22">
                  <c:v>35.320439893818737</c:v>
                </c:pt>
                <c:pt idx="23" formatCode="0.00">
                  <c:v>38.472418670438472</c:v>
                </c:pt>
                <c:pt idx="24">
                  <c:v>42.002486652526876</c:v>
                </c:pt>
                <c:pt idx="25">
                  <c:v>45.71472416174327</c:v>
                </c:pt>
                <c:pt idx="26">
                  <c:v>46.038950321835287</c:v>
                </c:pt>
                <c:pt idx="27">
                  <c:v>49.74694386046874</c:v>
                </c:pt>
              </c:numCache>
            </c:numRef>
          </c:val>
          <c:smooth val="0"/>
          <c:extLst>
            <c:ext xmlns:c16="http://schemas.microsoft.com/office/drawing/2014/chart" uri="{C3380CC4-5D6E-409C-BE32-E72D297353CC}">
              <c16:uniqueId val="{00000003-277B-498C-B13A-C277A6BB6A1A}"/>
            </c:ext>
          </c:extLst>
        </c:ser>
        <c:ser>
          <c:idx val="4"/>
          <c:order val="4"/>
          <c:tx>
            <c:v>Asia</c:v>
          </c:tx>
          <c:marker>
            <c:symbol val="none"/>
          </c:marker>
          <c:cat>
            <c:numRef>
              <c:f>'T4'!$A$44:$A$71</c:f>
              <c:numCache>
                <c:formatCode>General</c:formatCode>
                <c:ptCount val="2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numCache>
            </c:numRef>
          </c:cat>
          <c:val>
            <c:numRef>
              <c:f>'T4'!$I$44:$I$71</c:f>
              <c:numCache>
                <c:formatCode>#,##0.00</c:formatCode>
                <c:ptCount val="28"/>
                <c:pt idx="0">
                  <c:v>13.452593917710196</c:v>
                </c:pt>
                <c:pt idx="1">
                  <c:v>13.122923588039868</c:v>
                </c:pt>
                <c:pt idx="2">
                  <c:v>11.989649223691776</c:v>
                </c:pt>
                <c:pt idx="3">
                  <c:v>10.685431326557206</c:v>
                </c:pt>
                <c:pt idx="4">
                  <c:v>9.3675804014677322</c:v>
                </c:pt>
                <c:pt idx="5">
                  <c:v>8.3970633221168551</c:v>
                </c:pt>
                <c:pt idx="6">
                  <c:v>7.2576115043253564</c:v>
                </c:pt>
                <c:pt idx="7">
                  <c:v>6.7736347889506794</c:v>
                </c:pt>
                <c:pt idx="8">
                  <c:v>6.3751695523817125</c:v>
                </c:pt>
                <c:pt idx="9">
                  <c:v>7.0475366082377544</c:v>
                </c:pt>
                <c:pt idx="10">
                  <c:v>7.1836734693877551</c:v>
                </c:pt>
                <c:pt idx="11">
                  <c:v>6.7674673820265818</c:v>
                </c:pt>
                <c:pt idx="12">
                  <c:v>7.0492144417854545</c:v>
                </c:pt>
                <c:pt idx="13">
                  <c:v>7.4833442807544337</c:v>
                </c:pt>
                <c:pt idx="14">
                  <c:v>8.5953666784434457</c:v>
                </c:pt>
                <c:pt idx="15">
                  <c:v>9.3393713372402765</c:v>
                </c:pt>
                <c:pt idx="16">
                  <c:v>9.8667290156651859</c:v>
                </c:pt>
                <c:pt idx="17">
                  <c:v>9.991455078125</c:v>
                </c:pt>
                <c:pt idx="18">
                  <c:v>9.7061019480078734</c:v>
                </c:pt>
                <c:pt idx="19">
                  <c:v>10.968066743383199</c:v>
                </c:pt>
                <c:pt idx="20">
                  <c:v>9.9849510910458985</c:v>
                </c:pt>
                <c:pt idx="21">
                  <c:v>11.226956784527047</c:v>
                </c:pt>
                <c:pt idx="22">
                  <c:v>10.84</c:v>
                </c:pt>
                <c:pt idx="23" formatCode="0.00">
                  <c:v>9.9754336335889224</c:v>
                </c:pt>
                <c:pt idx="24">
                  <c:v>9.9319827397059903</c:v>
                </c:pt>
                <c:pt idx="25">
                  <c:v>9.2841249136806567</c:v>
                </c:pt>
                <c:pt idx="26">
                  <c:v>9.4570061066182536</c:v>
                </c:pt>
                <c:pt idx="27">
                  <c:v>8.8530717122167708</c:v>
                </c:pt>
              </c:numCache>
            </c:numRef>
          </c:val>
          <c:smooth val="0"/>
          <c:extLst>
            <c:ext xmlns:c16="http://schemas.microsoft.com/office/drawing/2014/chart" uri="{C3380CC4-5D6E-409C-BE32-E72D297353CC}">
              <c16:uniqueId val="{00000004-277B-498C-B13A-C277A6BB6A1A}"/>
            </c:ext>
          </c:extLst>
        </c:ser>
        <c:ser>
          <c:idx val="5"/>
          <c:order val="5"/>
          <c:tx>
            <c:v>Oceanía</c:v>
          </c:tx>
          <c:marker>
            <c:symbol val="none"/>
          </c:marker>
          <c:cat>
            <c:numRef>
              <c:f>'T4'!$A$44:$A$71</c:f>
              <c:numCache>
                <c:formatCode>General</c:formatCode>
                <c:ptCount val="2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numCache>
            </c:numRef>
          </c:cat>
          <c:val>
            <c:numRef>
              <c:f>'T4'!$J$44:$J$71</c:f>
              <c:numCache>
                <c:formatCode>#,##0.00</c:formatCode>
                <c:ptCount val="28"/>
                <c:pt idx="0">
                  <c:v>0.35778175313059035</c:v>
                </c:pt>
                <c:pt idx="1">
                  <c:v>6.6445182724252497E-2</c:v>
                </c:pt>
                <c:pt idx="2">
                  <c:v>5.7504312823461759E-2</c:v>
                </c:pt>
                <c:pt idx="3">
                  <c:v>7.8186082877247848E-2</c:v>
                </c:pt>
                <c:pt idx="4">
                  <c:v>0.12950571983595943</c:v>
                </c:pt>
                <c:pt idx="5">
                  <c:v>4.588559192413582E-2</c:v>
                </c:pt>
                <c:pt idx="6">
                  <c:v>5.6173463655769015E-2</c:v>
                </c:pt>
                <c:pt idx="7">
                  <c:v>4.5583006655118968E-2</c:v>
                </c:pt>
                <c:pt idx="8">
                  <c:v>3.1915742439958511E-2</c:v>
                </c:pt>
                <c:pt idx="9">
                  <c:v>2.8853783452355189E-2</c:v>
                </c:pt>
                <c:pt idx="10">
                  <c:v>6.8027210884353739E-3</c:v>
                </c:pt>
                <c:pt idx="11">
                  <c:v>4.8774539690281678E-2</c:v>
                </c:pt>
                <c:pt idx="12">
                  <c:v>5.2023722817604826E-2</c:v>
                </c:pt>
                <c:pt idx="13">
                  <c:v>2.3458759500797597E-2</c:v>
                </c:pt>
                <c:pt idx="14">
                  <c:v>7.0660677333064151E-2</c:v>
                </c:pt>
                <c:pt idx="15">
                  <c:v>5.8604155567394782E-2</c:v>
                </c:pt>
                <c:pt idx="16">
                  <c:v>8.7678279167640871E-2</c:v>
                </c:pt>
                <c:pt idx="17">
                  <c:v>4.8828125E-2</c:v>
                </c:pt>
                <c:pt idx="18">
                  <c:v>6.7874838797257864E-2</c:v>
                </c:pt>
                <c:pt idx="19">
                  <c:v>0.11507479861910241</c:v>
                </c:pt>
                <c:pt idx="20">
                  <c:v>3.0097817908201655E-2</c:v>
                </c:pt>
                <c:pt idx="21">
                  <c:v>9.0661831368993653E-2</c:v>
                </c:pt>
                <c:pt idx="22">
                  <c:v>6.8259385665529013E-2</c:v>
                </c:pt>
                <c:pt idx="23" formatCode="0.00">
                  <c:v>4.4666120747413086E-2</c:v>
                </c:pt>
                <c:pt idx="24">
                  <c:v>0.10239157463614423</c:v>
                </c:pt>
                <c:pt idx="25">
                  <c:v>3.8364152535870485E-2</c:v>
                </c:pt>
                <c:pt idx="26">
                  <c:v>6.6017494636078561E-2</c:v>
                </c:pt>
                <c:pt idx="27">
                  <c:v>5.4504399283656461E-2</c:v>
                </c:pt>
              </c:numCache>
            </c:numRef>
          </c:val>
          <c:smooth val="0"/>
          <c:extLst>
            <c:ext xmlns:c16="http://schemas.microsoft.com/office/drawing/2014/chart" uri="{C3380CC4-5D6E-409C-BE32-E72D297353CC}">
              <c16:uniqueId val="{00000005-277B-498C-B13A-C277A6BB6A1A}"/>
            </c:ext>
          </c:extLst>
        </c:ser>
        <c:dLbls>
          <c:showLegendKey val="0"/>
          <c:showVal val="0"/>
          <c:showCatName val="0"/>
          <c:showSerName val="0"/>
          <c:showPercent val="0"/>
          <c:showBubbleSize val="0"/>
        </c:dLbls>
        <c:smooth val="0"/>
        <c:axId val="502205216"/>
        <c:axId val="502211096"/>
      </c:lineChart>
      <c:catAx>
        <c:axId val="502205216"/>
        <c:scaling>
          <c:orientation val="minMax"/>
        </c:scaling>
        <c:delete val="0"/>
        <c:axPos val="b"/>
        <c:numFmt formatCode="General" sourceLinked="1"/>
        <c:majorTickMark val="out"/>
        <c:minorTickMark val="none"/>
        <c:tickLblPos val="nextTo"/>
        <c:txPr>
          <a:bodyPr rot="-2400000" vert="horz"/>
          <a:lstStyle/>
          <a:p>
            <a:pPr>
              <a:defRPr sz="1000" b="0" i="0" u="none" strike="noStrike" baseline="0">
                <a:solidFill>
                  <a:srgbClr val="000000"/>
                </a:solidFill>
                <a:latin typeface="Calibri"/>
                <a:ea typeface="Calibri"/>
                <a:cs typeface="Calibri"/>
              </a:defRPr>
            </a:pPr>
            <a:endParaRPr lang="es-ES"/>
          </a:p>
        </c:txPr>
        <c:crossAx val="502211096"/>
        <c:crosses val="autoZero"/>
        <c:auto val="1"/>
        <c:lblAlgn val="ctr"/>
        <c:lblOffset val="100"/>
        <c:tickLblSkip val="3"/>
        <c:noMultiLvlLbl val="0"/>
      </c:catAx>
      <c:valAx>
        <c:axId val="502211096"/>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 de los nacidos de madre extranjera</a:t>
                </a:r>
              </a:p>
            </c:rich>
          </c:tx>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2205216"/>
        <c:crosses val="autoZero"/>
        <c:crossBetween val="between"/>
      </c:valAx>
    </c:plotArea>
    <c:legend>
      <c:legendPos val="b"/>
      <c:layout>
        <c:manualLayout>
          <c:xMode val="edge"/>
          <c:yMode val="edge"/>
          <c:x val="8.8036268193748504E-2"/>
          <c:y val="0.87292333356289642"/>
          <c:w val="0.886354378429969"/>
          <c:h val="0.11920632369933348"/>
        </c:manualLayout>
      </c:layout>
      <c:overlay val="0"/>
      <c:txPr>
        <a:bodyPr/>
        <a:lstStyle/>
        <a:p>
          <a:pPr>
            <a:defRPr sz="10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636363636363635"/>
          <c:y val="3.7735849056603772E-2"/>
          <c:w val="0.83454545454545459"/>
          <c:h val="0.68553459119496851"/>
        </c:manualLayout>
      </c:layout>
      <c:barChart>
        <c:barDir val="col"/>
        <c:grouping val="percentStacked"/>
        <c:varyColors val="0"/>
        <c:ser>
          <c:idx val="0"/>
          <c:order val="0"/>
          <c:tx>
            <c:v>De madre casada</c:v>
          </c:tx>
          <c:invertIfNegative val="0"/>
          <c:cat>
            <c:numRef>
              <c:f>'T5'!$A$11:$A$38</c:f>
              <c:numCache>
                <c:formatCode>General</c:formatCode>
                <c:ptCount val="2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numCache>
            </c:numRef>
          </c:cat>
          <c:val>
            <c:numRef>
              <c:f>'T5'!$C$11:$C$38</c:f>
              <c:numCache>
                <c:formatCode>#,##0</c:formatCode>
                <c:ptCount val="28"/>
                <c:pt idx="0">
                  <c:v>41197</c:v>
                </c:pt>
                <c:pt idx="1">
                  <c:v>41475</c:v>
                </c:pt>
                <c:pt idx="2">
                  <c:v>41601</c:v>
                </c:pt>
                <c:pt idx="3">
                  <c:v>41082</c:v>
                </c:pt>
                <c:pt idx="4">
                  <c:v>41939</c:v>
                </c:pt>
                <c:pt idx="5">
                  <c:v>45426</c:v>
                </c:pt>
                <c:pt idx="6">
                  <c:v>46657</c:v>
                </c:pt>
                <c:pt idx="7">
                  <c:v>47903</c:v>
                </c:pt>
                <c:pt idx="8">
                  <c:v>50123</c:v>
                </c:pt>
                <c:pt idx="9">
                  <c:v>50828</c:v>
                </c:pt>
                <c:pt idx="10">
                  <c:v>50367</c:v>
                </c:pt>
                <c:pt idx="11">
                  <c:v>51191</c:v>
                </c:pt>
                <c:pt idx="12">
                  <c:v>51538</c:v>
                </c:pt>
                <c:pt idx="13">
                  <c:v>52810</c:v>
                </c:pt>
                <c:pt idx="14">
                  <c:v>50298</c:v>
                </c:pt>
                <c:pt idx="15">
                  <c:v>49083</c:v>
                </c:pt>
                <c:pt idx="16">
                  <c:v>46801</c:v>
                </c:pt>
                <c:pt idx="17">
                  <c:v>44122</c:v>
                </c:pt>
                <c:pt idx="18">
                  <c:v>40868</c:v>
                </c:pt>
                <c:pt idx="19">
                  <c:v>40014</c:v>
                </c:pt>
                <c:pt idx="20">
                  <c:v>38824</c:v>
                </c:pt>
                <c:pt idx="21">
                  <c:v>35504</c:v>
                </c:pt>
                <c:pt idx="22">
                  <c:v>33587</c:v>
                </c:pt>
                <c:pt idx="23">
                  <c:v>31782</c:v>
                </c:pt>
                <c:pt idx="24">
                  <c:v>30399</c:v>
                </c:pt>
                <c:pt idx="25">
                  <c:v>29229</c:v>
                </c:pt>
                <c:pt idx="26">
                  <c:v>27747</c:v>
                </c:pt>
                <c:pt idx="27">
                  <c:v>26940</c:v>
                </c:pt>
              </c:numCache>
            </c:numRef>
          </c:val>
          <c:extLst>
            <c:ext xmlns:c16="http://schemas.microsoft.com/office/drawing/2014/chart" uri="{C3380CC4-5D6E-409C-BE32-E72D297353CC}">
              <c16:uniqueId val="{00000000-0222-4319-AF23-13D9586A4196}"/>
            </c:ext>
          </c:extLst>
        </c:ser>
        <c:ser>
          <c:idx val="1"/>
          <c:order val="1"/>
          <c:tx>
            <c:v>De madre no casada</c:v>
          </c:tx>
          <c:invertIfNegative val="0"/>
          <c:cat>
            <c:numRef>
              <c:f>'T5'!$A$11:$A$38</c:f>
              <c:numCache>
                <c:formatCode>General</c:formatCode>
                <c:ptCount val="2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numCache>
            </c:numRef>
          </c:cat>
          <c:val>
            <c:numRef>
              <c:f>'T5'!$D$11:$D$38</c:f>
              <c:numCache>
                <c:formatCode>#,##0</c:formatCode>
                <c:ptCount val="28"/>
                <c:pt idx="0">
                  <c:v>5809</c:v>
                </c:pt>
                <c:pt idx="1">
                  <c:v>6016</c:v>
                </c:pt>
                <c:pt idx="2">
                  <c:v>7125</c:v>
                </c:pt>
                <c:pt idx="3">
                  <c:v>7776</c:v>
                </c:pt>
                <c:pt idx="4">
                  <c:v>10037</c:v>
                </c:pt>
                <c:pt idx="5">
                  <c:v>11196</c:v>
                </c:pt>
                <c:pt idx="6">
                  <c:v>13067</c:v>
                </c:pt>
                <c:pt idx="7">
                  <c:v>15250</c:v>
                </c:pt>
                <c:pt idx="8">
                  <c:v>16921</c:v>
                </c:pt>
                <c:pt idx="9">
                  <c:v>18201</c:v>
                </c:pt>
                <c:pt idx="10">
                  <c:v>18997</c:v>
                </c:pt>
                <c:pt idx="11">
                  <c:v>20750</c:v>
                </c:pt>
                <c:pt idx="12">
                  <c:v>23303</c:v>
                </c:pt>
                <c:pt idx="13">
                  <c:v>25931</c:v>
                </c:pt>
                <c:pt idx="14">
                  <c:v>25594</c:v>
                </c:pt>
                <c:pt idx="15">
                  <c:v>24693</c:v>
                </c:pt>
                <c:pt idx="16">
                  <c:v>25222</c:v>
                </c:pt>
                <c:pt idx="17">
                  <c:v>25252</c:v>
                </c:pt>
                <c:pt idx="18">
                  <c:v>24475</c:v>
                </c:pt>
                <c:pt idx="19">
                  <c:v>25491</c:v>
                </c:pt>
                <c:pt idx="20">
                  <c:v>26055</c:v>
                </c:pt>
                <c:pt idx="21">
                  <c:v>27608</c:v>
                </c:pt>
                <c:pt idx="22">
                  <c:v>26968</c:v>
                </c:pt>
                <c:pt idx="23">
                  <c:v>25772</c:v>
                </c:pt>
                <c:pt idx="24">
                  <c:v>25342</c:v>
                </c:pt>
                <c:pt idx="25">
                  <c:v>23128</c:v>
                </c:pt>
                <c:pt idx="26">
                  <c:v>23619</c:v>
                </c:pt>
                <c:pt idx="27">
                  <c:v>24021</c:v>
                </c:pt>
              </c:numCache>
            </c:numRef>
          </c:val>
          <c:extLst>
            <c:ext xmlns:c16="http://schemas.microsoft.com/office/drawing/2014/chart" uri="{C3380CC4-5D6E-409C-BE32-E72D297353CC}">
              <c16:uniqueId val="{00000001-0222-4319-AF23-13D9586A4196}"/>
            </c:ext>
          </c:extLst>
        </c:ser>
        <c:dLbls>
          <c:showLegendKey val="0"/>
          <c:showVal val="0"/>
          <c:showCatName val="0"/>
          <c:showSerName val="0"/>
          <c:showPercent val="0"/>
          <c:showBubbleSize val="0"/>
        </c:dLbls>
        <c:gapWidth val="150"/>
        <c:overlap val="100"/>
        <c:axId val="502205608"/>
        <c:axId val="502207176"/>
      </c:barChart>
      <c:catAx>
        <c:axId val="502205608"/>
        <c:scaling>
          <c:orientation val="minMax"/>
        </c:scaling>
        <c:delete val="0"/>
        <c:axPos val="b"/>
        <c:numFmt formatCode="General" sourceLinked="1"/>
        <c:majorTickMark val="out"/>
        <c:minorTickMark val="none"/>
        <c:tickLblPos val="nextTo"/>
        <c:txPr>
          <a:bodyPr rot="-2400000" vert="horz"/>
          <a:lstStyle/>
          <a:p>
            <a:pPr>
              <a:defRPr sz="1000" b="0" i="0" u="none" strike="noStrike" baseline="0">
                <a:solidFill>
                  <a:srgbClr val="000000"/>
                </a:solidFill>
                <a:latin typeface="Calibri"/>
                <a:ea typeface="Calibri"/>
                <a:cs typeface="Calibri"/>
              </a:defRPr>
            </a:pPr>
            <a:endParaRPr lang="es-ES"/>
          </a:p>
        </c:txPr>
        <c:crossAx val="502207176"/>
        <c:crosses val="autoZero"/>
        <c:auto val="1"/>
        <c:lblAlgn val="ctr"/>
        <c:lblOffset val="100"/>
        <c:tickLblSkip val="3"/>
        <c:noMultiLvlLbl val="0"/>
      </c:catAx>
      <c:valAx>
        <c:axId val="502207176"/>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s-ES"/>
                  <a:t>% de los nacidos en el año</a:t>
                </a:r>
              </a:p>
            </c:rich>
          </c:tx>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02205608"/>
        <c:crosses val="autoZero"/>
        <c:crossBetween val="between"/>
      </c:valAx>
    </c:plotArea>
    <c:legend>
      <c:legendPos val="b"/>
      <c:layout/>
      <c:overlay val="0"/>
      <c:txPr>
        <a:bodyPr/>
        <a:lstStyle/>
        <a:p>
          <a:pPr>
            <a:defRPr sz="9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78" l="0.70000000000000062" r="0.70000000000000062" t="0.7500000000000007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99111900532859"/>
          <c:y val="4.2194092827004218E-2"/>
          <c:w val="0.85354449561729295"/>
          <c:h val="0.66366316279430593"/>
        </c:manualLayout>
      </c:layout>
      <c:lineChart>
        <c:grouping val="standard"/>
        <c:varyColors val="0"/>
        <c:ser>
          <c:idx val="1"/>
          <c:order val="0"/>
          <c:tx>
            <c:v>Hombres 2010</c:v>
          </c:tx>
          <c:spPr>
            <a:ln w="28575" cap="rnd">
              <a:solidFill>
                <a:schemeClr val="accent2"/>
              </a:solidFill>
              <a:round/>
            </a:ln>
            <a:effectLst/>
          </c:spPr>
          <c:marker>
            <c:symbol val="none"/>
          </c:marker>
          <c:cat>
            <c:strRef>
              <c:f>'T6'!$C$7:$N$7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'T6'!$C$53:$N$53</c:f>
              <c:numCache>
                <c:formatCode>#,##0.0</c:formatCode>
                <c:ptCount val="12"/>
                <c:pt idx="0">
                  <c:v>0</c:v>
                </c:pt>
                <c:pt idx="1">
                  <c:v>0.1293713361633313</c:v>
                </c:pt>
                <c:pt idx="2">
                  <c:v>2.7653123104912067</c:v>
                </c:pt>
                <c:pt idx="3">
                  <c:v>20.024257125530625</c:v>
                </c:pt>
                <c:pt idx="4">
                  <c:v>36.644430968263592</c:v>
                </c:pt>
                <c:pt idx="5">
                  <c:v>19.93127147766323</c:v>
                </c:pt>
                <c:pt idx="6">
                  <c:v>8.9306650495249649</c:v>
                </c:pt>
                <c:pt idx="7">
                  <c:v>4.7867394380432593</c:v>
                </c:pt>
                <c:pt idx="8">
                  <c:v>2.8825550838892258</c:v>
                </c:pt>
                <c:pt idx="9">
                  <c:v>1.5888417222559126</c:v>
                </c:pt>
                <c:pt idx="10">
                  <c:v>1.0713563776025901</c:v>
                </c:pt>
                <c:pt idx="11">
                  <c:v>1.2451991105720639</c:v>
                </c:pt>
              </c:numCache>
            </c:numRef>
          </c:val>
          <c:smooth val="0"/>
          <c:extLst>
            <c:ext xmlns:c16="http://schemas.microsoft.com/office/drawing/2014/chart" uri="{C3380CC4-5D6E-409C-BE32-E72D297353CC}">
              <c16:uniqueId val="{00000000-9BDB-4B18-994D-45B4900DF4A6}"/>
            </c:ext>
          </c:extLst>
        </c:ser>
        <c:ser>
          <c:idx val="0"/>
          <c:order val="1"/>
          <c:tx>
            <c:v>Hombres 2015</c:v>
          </c:tx>
          <c:spPr>
            <a:ln w="28575" cap="rnd">
              <a:solidFill>
                <a:schemeClr val="accent1"/>
              </a:solidFill>
              <a:round/>
            </a:ln>
            <a:effectLst/>
          </c:spPr>
          <c:marker>
            <c:symbol val="none"/>
          </c:marker>
          <c:cat>
            <c:strRef>
              <c:f>'T6'!$C$7:$N$7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'T6'!$C$58:$N$58</c:f>
              <c:numCache>
                <c:formatCode>#,##0.0</c:formatCode>
                <c:ptCount val="12"/>
                <c:pt idx="0">
                  <c:v>0</c:v>
                </c:pt>
                <c:pt idx="1">
                  <c:v>5.2318094011590467E-2</c:v>
                </c:pt>
                <c:pt idx="2">
                  <c:v>1.4246619446233098</c:v>
                </c:pt>
                <c:pt idx="3">
                  <c:v>13.441725692208628</c:v>
                </c:pt>
                <c:pt idx="4">
                  <c:v>31.648422408242112</c:v>
                </c:pt>
                <c:pt idx="5">
                  <c:v>23.949613650998071</c:v>
                </c:pt>
                <c:pt idx="6">
                  <c:v>13.216355441081779</c:v>
                </c:pt>
                <c:pt idx="7">
                  <c:v>6.205730843528654</c:v>
                </c:pt>
                <c:pt idx="8">
                  <c:v>3.8755634256278171</c:v>
                </c:pt>
                <c:pt idx="9">
                  <c:v>2.5193174500965871</c:v>
                </c:pt>
                <c:pt idx="10">
                  <c:v>1.5816162266580811</c:v>
                </c:pt>
                <c:pt idx="11">
                  <c:v>2.084674822923374</c:v>
                </c:pt>
              </c:numCache>
            </c:numRef>
          </c:val>
          <c:smooth val="0"/>
          <c:extLst>
            <c:ext xmlns:c16="http://schemas.microsoft.com/office/drawing/2014/chart" uri="{C3380CC4-5D6E-409C-BE32-E72D297353CC}">
              <c16:uniqueId val="{00000000-912D-4978-B1F4-6DD45B49A292}"/>
            </c:ext>
          </c:extLst>
        </c:ser>
        <c:ser>
          <c:idx val="3"/>
          <c:order val="2"/>
          <c:tx>
            <c:v>Hombres 2022</c:v>
          </c:tx>
          <c:spPr>
            <a:ln w="28575" cap="rnd">
              <a:solidFill>
                <a:schemeClr val="accent4"/>
              </a:solidFill>
              <a:round/>
            </a:ln>
            <a:effectLst/>
          </c:spPr>
          <c:marker>
            <c:symbol val="none"/>
          </c:marker>
          <c:cat>
            <c:strRef>
              <c:f>'T6'!$C$7:$N$7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'T6'!$C$65:$N$65</c:f>
              <c:numCache>
                <c:formatCode>#,##0.0</c:formatCode>
                <c:ptCount val="12"/>
                <c:pt idx="0">
                  <c:v>0</c:v>
                </c:pt>
                <c:pt idx="1">
                  <c:v>4.1925525021915613E-2</c:v>
                </c:pt>
                <c:pt idx="2">
                  <c:v>1.3682966802607004</c:v>
                </c:pt>
                <c:pt idx="3">
                  <c:v>10.08499447345352</c:v>
                </c:pt>
                <c:pt idx="4">
                  <c:v>26.211075961428516</c:v>
                </c:pt>
                <c:pt idx="5">
                  <c:v>21.080916263292295</c:v>
                </c:pt>
                <c:pt idx="6">
                  <c:v>14.914052673705072</c:v>
                </c:pt>
                <c:pt idx="7">
                  <c:v>10.024011891603461</c:v>
                </c:pt>
                <c:pt idx="8">
                  <c:v>6.2164119373403972</c:v>
                </c:pt>
                <c:pt idx="9">
                  <c:v>4.1582497999009034</c:v>
                </c:pt>
                <c:pt idx="10">
                  <c:v>2.9309753401684646</c:v>
                </c:pt>
                <c:pt idx="11">
                  <c:v>2.969089453824751</c:v>
                </c:pt>
              </c:numCache>
            </c:numRef>
          </c:val>
          <c:smooth val="0"/>
          <c:extLst>
            <c:ext xmlns:c16="http://schemas.microsoft.com/office/drawing/2014/chart" uri="{C3380CC4-5D6E-409C-BE32-E72D297353CC}">
              <c16:uniqueId val="{00000001-912D-4978-B1F4-6DD45B49A292}"/>
            </c:ext>
          </c:extLst>
        </c:ser>
        <c:ser>
          <c:idx val="4"/>
          <c:order val="3"/>
          <c:tx>
            <c:v>Mujeres 2010</c:v>
          </c:tx>
          <c:spPr>
            <a:ln w="28575" cap="rnd">
              <a:solidFill>
                <a:schemeClr val="accent5"/>
              </a:solidFill>
              <a:round/>
            </a:ln>
            <a:effectLst/>
          </c:spPr>
          <c:marker>
            <c:symbol val="none"/>
          </c:marker>
          <c:cat>
            <c:strRef>
              <c:f>'T6'!$C$7:$N$7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'T6'!$C$71:$N$71</c:f>
              <c:numCache>
                <c:formatCode>#,##0.0</c:formatCode>
                <c:ptCount val="12"/>
                <c:pt idx="0">
                  <c:v>0</c:v>
                </c:pt>
                <c:pt idx="1">
                  <c:v>0.47301394784718009</c:v>
                </c:pt>
                <c:pt idx="2">
                  <c:v>5.6923387911865779</c:v>
                </c:pt>
                <c:pt idx="3">
                  <c:v>27.956337174044876</c:v>
                </c:pt>
                <c:pt idx="4">
                  <c:v>35.47604608853851</c:v>
                </c:pt>
                <c:pt idx="5">
                  <c:v>16.110774206589852</c:v>
                </c:pt>
                <c:pt idx="6">
                  <c:v>6.6302809783707302</c:v>
                </c:pt>
                <c:pt idx="7">
                  <c:v>3.6628259551243181</c:v>
                </c:pt>
                <c:pt idx="8">
                  <c:v>2.2154841317970488</c:v>
                </c:pt>
                <c:pt idx="9">
                  <c:v>0.99454214675560937</c:v>
                </c:pt>
                <c:pt idx="10">
                  <c:v>0.49727107337780468</c:v>
                </c:pt>
                <c:pt idx="11">
                  <c:v>0.29108550636749547</c:v>
                </c:pt>
              </c:numCache>
            </c:numRef>
          </c:val>
          <c:smooth val="0"/>
          <c:extLst>
            <c:ext xmlns:c16="http://schemas.microsoft.com/office/drawing/2014/chart" uri="{C3380CC4-5D6E-409C-BE32-E72D297353CC}">
              <c16:uniqueId val="{00000003-9BDB-4B18-994D-45B4900DF4A6}"/>
            </c:ext>
          </c:extLst>
        </c:ser>
        <c:ser>
          <c:idx val="2"/>
          <c:order val="4"/>
          <c:tx>
            <c:v>Mujeres 2015</c:v>
          </c:tx>
          <c:spPr>
            <a:ln w="28575" cap="rnd">
              <a:solidFill>
                <a:schemeClr val="accent3"/>
              </a:solidFill>
              <a:round/>
            </a:ln>
            <a:effectLst/>
          </c:spPr>
          <c:marker>
            <c:symbol val="none"/>
          </c:marker>
          <c:cat>
            <c:strRef>
              <c:f>'T6'!$C$7:$N$7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'T6'!$C$76:$N$76</c:f>
              <c:numCache>
                <c:formatCode>#,##0.0</c:formatCode>
                <c:ptCount val="12"/>
                <c:pt idx="0">
                  <c:v>0</c:v>
                </c:pt>
                <c:pt idx="1">
                  <c:v>0.2736638763683194</c:v>
                </c:pt>
                <c:pt idx="2">
                  <c:v>3.231648422408242</c:v>
                </c:pt>
                <c:pt idx="3">
                  <c:v>20.295396007726978</c:v>
                </c:pt>
                <c:pt idx="4">
                  <c:v>33.334674822923368</c:v>
                </c:pt>
                <c:pt idx="5">
                  <c:v>20.806503541532518</c:v>
                </c:pt>
                <c:pt idx="6">
                  <c:v>10.519961365099807</c:v>
                </c:pt>
                <c:pt idx="7">
                  <c:v>5.139246619446233</c:v>
                </c:pt>
                <c:pt idx="8">
                  <c:v>3.1471345782356726</c:v>
                </c:pt>
                <c:pt idx="9">
                  <c:v>1.6540566645202832</c:v>
                </c:pt>
                <c:pt idx="10">
                  <c:v>0.94977462974887317</c:v>
                </c:pt>
                <c:pt idx="11">
                  <c:v>0.64793947198969737</c:v>
                </c:pt>
              </c:numCache>
            </c:numRef>
          </c:val>
          <c:smooth val="0"/>
          <c:extLst>
            <c:ext xmlns:c16="http://schemas.microsoft.com/office/drawing/2014/chart" uri="{C3380CC4-5D6E-409C-BE32-E72D297353CC}">
              <c16:uniqueId val="{00000002-912D-4978-B1F4-6DD45B49A292}"/>
            </c:ext>
          </c:extLst>
        </c:ser>
        <c:ser>
          <c:idx val="5"/>
          <c:order val="5"/>
          <c:tx>
            <c:v>Mujeres 2022</c:v>
          </c:tx>
          <c:spPr>
            <a:ln w="28575" cap="rnd">
              <a:solidFill>
                <a:schemeClr val="accent6"/>
              </a:solidFill>
              <a:round/>
            </a:ln>
            <a:effectLst/>
          </c:spPr>
          <c:marker>
            <c:symbol val="none"/>
          </c:marker>
          <c:cat>
            <c:strRef>
              <c:f>'T6'!$C$7:$N$7</c:f>
              <c:strCache>
                <c:ptCount val="12"/>
                <c:pt idx="0">
                  <c:v>Menos de 15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y más años</c:v>
                </c:pt>
              </c:strCache>
            </c:strRef>
          </c:cat>
          <c:val>
            <c:numRef>
              <c:f>'T6'!$C$83:$N$83</c:f>
              <c:numCache>
                <c:formatCode>#,##0.0</c:formatCode>
                <c:ptCount val="12"/>
                <c:pt idx="0">
                  <c:v>0</c:v>
                </c:pt>
                <c:pt idx="1">
                  <c:v>0.1943819796470633</c:v>
                </c:pt>
                <c:pt idx="2">
                  <c:v>2.7137248923276287</c:v>
                </c:pt>
                <c:pt idx="3">
                  <c:v>15.44765026489309</c:v>
                </c:pt>
                <c:pt idx="4">
                  <c:v>29.553683729084877</c:v>
                </c:pt>
                <c:pt idx="5">
                  <c:v>18.752143918893164</c:v>
                </c:pt>
                <c:pt idx="6">
                  <c:v>12.749171018027978</c:v>
                </c:pt>
                <c:pt idx="7">
                  <c:v>8.77005755231162</c:v>
                </c:pt>
                <c:pt idx="8">
                  <c:v>5.4350726073865152</c:v>
                </c:pt>
                <c:pt idx="9">
                  <c:v>3.3997789381407935</c:v>
                </c:pt>
                <c:pt idx="10">
                  <c:v>1.8828372146205741</c:v>
                </c:pt>
                <c:pt idx="11">
                  <c:v>1.1014978846666921</c:v>
                </c:pt>
              </c:numCache>
            </c:numRef>
          </c:val>
          <c:smooth val="0"/>
          <c:extLst>
            <c:ext xmlns:c16="http://schemas.microsoft.com/office/drawing/2014/chart" uri="{C3380CC4-5D6E-409C-BE32-E72D297353CC}">
              <c16:uniqueId val="{00000003-912D-4978-B1F4-6DD45B49A292}"/>
            </c:ext>
          </c:extLst>
        </c:ser>
        <c:dLbls>
          <c:showLegendKey val="0"/>
          <c:showVal val="0"/>
          <c:showCatName val="0"/>
          <c:showSerName val="0"/>
          <c:showPercent val="0"/>
          <c:showBubbleSize val="0"/>
        </c:dLbls>
        <c:smooth val="0"/>
        <c:axId val="502204432"/>
        <c:axId val="502211488"/>
      </c:lineChart>
      <c:catAx>
        <c:axId val="50220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98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crossAx val="502211488"/>
        <c:crosses val="autoZero"/>
        <c:auto val="1"/>
        <c:lblAlgn val="ctr"/>
        <c:lblOffset val="0"/>
        <c:noMultiLvlLbl val="0"/>
      </c:catAx>
      <c:valAx>
        <c:axId val="502211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 de los contrayentes para cada sexo y año</a:t>
                </a:r>
              </a:p>
            </c:rich>
          </c:tx>
          <c:layout>
            <c:manualLayout>
              <c:xMode val="edge"/>
              <c:yMode val="edge"/>
              <c:x val="2.6386763821485013E-2"/>
              <c:y val="8.389650112633559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0.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022044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000000000000044" l="0.7000000000000004" r="0.7000000000000004" t="0.75000000000000044" header="0.30000000000000021" footer="0.3000000000000002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0.xml"/><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2.xml"/><Relationship Id="rId1" Type="http://schemas.openxmlformats.org/officeDocument/2006/relationships/chart" Target="../charts/chart2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1257300</xdr:colOff>
      <xdr:row>0</xdr:row>
      <xdr:rowOff>390525</xdr:rowOff>
    </xdr:to>
    <xdr:pic>
      <xdr:nvPicPr>
        <xdr:cNvPr id="2927" name="Picture 81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28574</xdr:colOff>
      <xdr:row>10</xdr:row>
      <xdr:rowOff>142875</xdr:rowOff>
    </xdr:from>
    <xdr:to>
      <xdr:col>21</xdr:col>
      <xdr:colOff>676275</xdr:colOff>
      <xdr:row>37</xdr:row>
      <xdr:rowOff>95250</xdr:rowOff>
    </xdr:to>
    <xdr:graphicFrame macro="">
      <xdr:nvGraphicFramePr>
        <xdr:cNvPr id="1281755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264319</xdr:colOff>
      <xdr:row>1</xdr:row>
      <xdr:rowOff>3175</xdr:rowOff>
    </xdr:to>
    <xdr:pic>
      <xdr:nvPicPr>
        <xdr:cNvPr id="12817553" name="Picture 81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47625</xdr:colOff>
      <xdr:row>12</xdr:row>
      <xdr:rowOff>1</xdr:rowOff>
    </xdr:from>
    <xdr:to>
      <xdr:col>21</xdr:col>
      <xdr:colOff>695325</xdr:colOff>
      <xdr:row>43</xdr:row>
      <xdr:rowOff>85726</xdr:rowOff>
    </xdr:to>
    <xdr:graphicFrame macro="">
      <xdr:nvGraphicFramePr>
        <xdr:cNvPr id="13028477"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271462</xdr:colOff>
      <xdr:row>1</xdr:row>
      <xdr:rowOff>3175</xdr:rowOff>
    </xdr:to>
    <xdr:pic>
      <xdr:nvPicPr>
        <xdr:cNvPr id="13028478" name="Picture 81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269081</xdr:colOff>
      <xdr:row>0</xdr:row>
      <xdr:rowOff>377825</xdr:rowOff>
    </xdr:to>
    <xdr:pic>
      <xdr:nvPicPr>
        <xdr:cNvPr id="3638205" name="Picture 81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19</xdr:col>
      <xdr:colOff>738187</xdr:colOff>
      <xdr:row>15</xdr:row>
      <xdr:rowOff>95251</xdr:rowOff>
    </xdr:from>
    <xdr:to>
      <xdr:col>27</xdr:col>
      <xdr:colOff>42862</xdr:colOff>
      <xdr:row>47</xdr:row>
      <xdr:rowOff>161925</xdr:rowOff>
    </xdr:to>
    <xdr:graphicFrame macro="">
      <xdr:nvGraphicFramePr>
        <xdr:cNvPr id="4"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9525</xdr:colOff>
      <xdr:row>10</xdr:row>
      <xdr:rowOff>85725</xdr:rowOff>
    </xdr:from>
    <xdr:to>
      <xdr:col>18</xdr:col>
      <xdr:colOff>676275</xdr:colOff>
      <xdr:row>32</xdr:row>
      <xdr:rowOff>0</xdr:rowOff>
    </xdr:to>
    <xdr:graphicFrame macro="">
      <xdr:nvGraphicFramePr>
        <xdr:cNvPr id="12821648"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352425</xdr:colOff>
      <xdr:row>0</xdr:row>
      <xdr:rowOff>377825</xdr:rowOff>
    </xdr:to>
    <xdr:pic>
      <xdr:nvPicPr>
        <xdr:cNvPr id="12821649" name="Picture 81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0</xdr:colOff>
      <xdr:row>12</xdr:row>
      <xdr:rowOff>0</xdr:rowOff>
    </xdr:from>
    <xdr:to>
      <xdr:col>20</xdr:col>
      <xdr:colOff>619125</xdr:colOff>
      <xdr:row>41</xdr:row>
      <xdr:rowOff>19050</xdr:rowOff>
    </xdr:to>
    <xdr:graphicFrame macro="">
      <xdr:nvGraphicFramePr>
        <xdr:cNvPr id="12823696"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352425</xdr:colOff>
      <xdr:row>0</xdr:row>
      <xdr:rowOff>377825</xdr:rowOff>
    </xdr:to>
    <xdr:pic>
      <xdr:nvPicPr>
        <xdr:cNvPr id="12823697" name="Picture 81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771525</xdr:colOff>
      <xdr:row>0</xdr:row>
      <xdr:rowOff>377825</xdr:rowOff>
    </xdr:to>
    <xdr:pic>
      <xdr:nvPicPr>
        <xdr:cNvPr id="16059" name="Picture 81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9525</xdr:colOff>
      <xdr:row>36</xdr:row>
      <xdr:rowOff>38101</xdr:rowOff>
    </xdr:from>
    <xdr:to>
      <xdr:col>18</xdr:col>
      <xdr:colOff>19050</xdr:colOff>
      <xdr:row>58</xdr:row>
      <xdr:rowOff>19051</xdr:rowOff>
    </xdr:to>
    <xdr:graphicFrame macro="">
      <xdr:nvGraphicFramePr>
        <xdr:cNvPr id="12825888"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xdr:colOff>
      <xdr:row>63</xdr:row>
      <xdr:rowOff>180975</xdr:rowOff>
    </xdr:from>
    <xdr:to>
      <xdr:col>18</xdr:col>
      <xdr:colOff>9525</xdr:colOff>
      <xdr:row>79</xdr:row>
      <xdr:rowOff>57150</xdr:rowOff>
    </xdr:to>
    <xdr:graphicFrame macro="">
      <xdr:nvGraphicFramePr>
        <xdr:cNvPr id="12825889"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12</xdr:row>
      <xdr:rowOff>95250</xdr:rowOff>
    </xdr:from>
    <xdr:to>
      <xdr:col>18</xdr:col>
      <xdr:colOff>0</xdr:colOff>
      <xdr:row>30</xdr:row>
      <xdr:rowOff>152400</xdr:rowOff>
    </xdr:to>
    <xdr:graphicFrame macro="">
      <xdr:nvGraphicFramePr>
        <xdr:cNvPr id="12825890"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2</xdr:col>
      <xdr:colOff>354806</xdr:colOff>
      <xdr:row>0</xdr:row>
      <xdr:rowOff>377825</xdr:rowOff>
    </xdr:to>
    <xdr:pic>
      <xdr:nvPicPr>
        <xdr:cNvPr id="12825891" name="Picture 81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17</xdr:col>
      <xdr:colOff>9525</xdr:colOff>
      <xdr:row>12</xdr:row>
      <xdr:rowOff>38100</xdr:rowOff>
    </xdr:from>
    <xdr:to>
      <xdr:col>23</xdr:col>
      <xdr:colOff>9525</xdr:colOff>
      <xdr:row>32</xdr:row>
      <xdr:rowOff>28575</xdr:rowOff>
    </xdr:to>
    <xdr:graphicFrame macro="">
      <xdr:nvGraphicFramePr>
        <xdr:cNvPr id="1282991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19050</xdr:colOff>
      <xdr:row>37</xdr:row>
      <xdr:rowOff>95250</xdr:rowOff>
    </xdr:from>
    <xdr:to>
      <xdr:col>23</xdr:col>
      <xdr:colOff>247650</xdr:colOff>
      <xdr:row>62</xdr:row>
      <xdr:rowOff>82550</xdr:rowOff>
    </xdr:to>
    <xdr:graphicFrame macro="">
      <xdr:nvGraphicFramePr>
        <xdr:cNvPr id="1282991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352425</xdr:colOff>
      <xdr:row>0</xdr:row>
      <xdr:rowOff>377825</xdr:rowOff>
    </xdr:to>
    <xdr:pic>
      <xdr:nvPicPr>
        <xdr:cNvPr id="12829914" name="Picture 81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0</xdr:colOff>
      <xdr:row>15</xdr:row>
      <xdr:rowOff>0</xdr:rowOff>
    </xdr:from>
    <xdr:to>
      <xdr:col>20</xdr:col>
      <xdr:colOff>0</xdr:colOff>
      <xdr:row>33</xdr:row>
      <xdr:rowOff>85725</xdr:rowOff>
    </xdr:to>
    <xdr:graphicFrame macro="">
      <xdr:nvGraphicFramePr>
        <xdr:cNvPr id="12832984"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28575</xdr:colOff>
      <xdr:row>37</xdr:row>
      <xdr:rowOff>116681</xdr:rowOff>
    </xdr:from>
    <xdr:to>
      <xdr:col>20</xdr:col>
      <xdr:colOff>19050</xdr:colOff>
      <xdr:row>61</xdr:row>
      <xdr:rowOff>95250</xdr:rowOff>
    </xdr:to>
    <xdr:graphicFrame macro="">
      <xdr:nvGraphicFramePr>
        <xdr:cNvPr id="12832985"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352425</xdr:colOff>
      <xdr:row>0</xdr:row>
      <xdr:rowOff>377825</xdr:rowOff>
    </xdr:to>
    <xdr:pic>
      <xdr:nvPicPr>
        <xdr:cNvPr id="12832986" name="Picture 81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676275</xdr:colOff>
      <xdr:row>1</xdr:row>
      <xdr:rowOff>3175</xdr:rowOff>
    </xdr:to>
    <xdr:pic>
      <xdr:nvPicPr>
        <xdr:cNvPr id="1738" name="Picture 81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12</xdr:row>
      <xdr:rowOff>95250</xdr:rowOff>
    </xdr:from>
    <xdr:to>
      <xdr:col>21</xdr:col>
      <xdr:colOff>666750</xdr:colOff>
      <xdr:row>29</xdr:row>
      <xdr:rowOff>47625</xdr:rowOff>
    </xdr:to>
    <xdr:graphicFrame macro="">
      <xdr:nvGraphicFramePr>
        <xdr:cNvPr id="12800216"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32</xdr:row>
      <xdr:rowOff>178593</xdr:rowOff>
    </xdr:from>
    <xdr:to>
      <xdr:col>21</xdr:col>
      <xdr:colOff>666750</xdr:colOff>
      <xdr:row>49</xdr:row>
      <xdr:rowOff>71437</xdr:rowOff>
    </xdr:to>
    <xdr:graphicFrame macro="">
      <xdr:nvGraphicFramePr>
        <xdr:cNvPr id="12800217"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xdr:col>
      <xdr:colOff>542925</xdr:colOff>
      <xdr:row>0</xdr:row>
      <xdr:rowOff>377825</xdr:rowOff>
    </xdr:to>
    <xdr:pic>
      <xdr:nvPicPr>
        <xdr:cNvPr id="12800218" name="Picture 81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20</xdr:col>
      <xdr:colOff>9525</xdr:colOff>
      <xdr:row>13</xdr:row>
      <xdr:rowOff>66675</xdr:rowOff>
    </xdr:from>
    <xdr:to>
      <xdr:col>26</xdr:col>
      <xdr:colOff>676275</xdr:colOff>
      <xdr:row>33</xdr:row>
      <xdr:rowOff>19050</xdr:rowOff>
    </xdr:to>
    <xdr:graphicFrame macro="">
      <xdr:nvGraphicFramePr>
        <xdr:cNvPr id="12803288"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19050</xdr:colOff>
      <xdr:row>37</xdr:row>
      <xdr:rowOff>142875</xdr:rowOff>
    </xdr:from>
    <xdr:to>
      <xdr:col>26</xdr:col>
      <xdr:colOff>685800</xdr:colOff>
      <xdr:row>64</xdr:row>
      <xdr:rowOff>0</xdr:rowOff>
    </xdr:to>
    <xdr:graphicFrame macro="">
      <xdr:nvGraphicFramePr>
        <xdr:cNvPr id="12803289"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xdr:col>
      <xdr:colOff>542925</xdr:colOff>
      <xdr:row>0</xdr:row>
      <xdr:rowOff>377825</xdr:rowOff>
    </xdr:to>
    <xdr:pic>
      <xdr:nvPicPr>
        <xdr:cNvPr id="12803290" name="Picture 81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9525</xdr:colOff>
      <xdr:row>10</xdr:row>
      <xdr:rowOff>123826</xdr:rowOff>
    </xdr:from>
    <xdr:to>
      <xdr:col>18</xdr:col>
      <xdr:colOff>704850</xdr:colOff>
      <xdr:row>39</xdr:row>
      <xdr:rowOff>114301</xdr:rowOff>
    </xdr:to>
    <xdr:graphicFrame macro="">
      <xdr:nvGraphicFramePr>
        <xdr:cNvPr id="12806289"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295275</xdr:colOff>
      <xdr:row>0</xdr:row>
      <xdr:rowOff>377825</xdr:rowOff>
    </xdr:to>
    <xdr:pic>
      <xdr:nvPicPr>
        <xdr:cNvPr id="12806290" name="Picture 81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76200</xdr:colOff>
      <xdr:row>13</xdr:row>
      <xdr:rowOff>57150</xdr:rowOff>
    </xdr:from>
    <xdr:to>
      <xdr:col>18</xdr:col>
      <xdr:colOff>742950</xdr:colOff>
      <xdr:row>34</xdr:row>
      <xdr:rowOff>95250</xdr:rowOff>
    </xdr:to>
    <xdr:graphicFrame macro="">
      <xdr:nvGraphicFramePr>
        <xdr:cNvPr id="12808408"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28575</xdr:colOff>
      <xdr:row>45</xdr:row>
      <xdr:rowOff>85725</xdr:rowOff>
    </xdr:from>
    <xdr:to>
      <xdr:col>18</xdr:col>
      <xdr:colOff>695325</xdr:colOff>
      <xdr:row>65</xdr:row>
      <xdr:rowOff>114300</xdr:rowOff>
    </xdr:to>
    <xdr:graphicFrame macro="">
      <xdr:nvGraphicFramePr>
        <xdr:cNvPr id="12808409"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xdr:col>
      <xdr:colOff>278606</xdr:colOff>
      <xdr:row>0</xdr:row>
      <xdr:rowOff>377825</xdr:rowOff>
    </xdr:to>
    <xdr:pic>
      <xdr:nvPicPr>
        <xdr:cNvPr id="12808410" name="Picture 81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38100</xdr:colOff>
      <xdr:row>11</xdr:row>
      <xdr:rowOff>9525</xdr:rowOff>
    </xdr:from>
    <xdr:to>
      <xdr:col>11</xdr:col>
      <xdr:colOff>704850</xdr:colOff>
      <xdr:row>29</xdr:row>
      <xdr:rowOff>123825</xdr:rowOff>
    </xdr:to>
    <xdr:graphicFrame macro="">
      <xdr:nvGraphicFramePr>
        <xdr:cNvPr id="12811408"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269081</xdr:colOff>
      <xdr:row>0</xdr:row>
      <xdr:rowOff>377825</xdr:rowOff>
    </xdr:to>
    <xdr:pic>
      <xdr:nvPicPr>
        <xdr:cNvPr id="12811409" name="Picture 81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15</xdr:col>
      <xdr:colOff>9526</xdr:colOff>
      <xdr:row>10</xdr:row>
      <xdr:rowOff>123825</xdr:rowOff>
    </xdr:from>
    <xdr:to>
      <xdr:col>21</xdr:col>
      <xdr:colOff>485776</xdr:colOff>
      <xdr:row>38</xdr:row>
      <xdr:rowOff>104775</xdr:rowOff>
    </xdr:to>
    <xdr:graphicFrame macro="">
      <xdr:nvGraphicFramePr>
        <xdr:cNvPr id="12813456"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269081</xdr:colOff>
      <xdr:row>0</xdr:row>
      <xdr:rowOff>377825</xdr:rowOff>
    </xdr:to>
    <xdr:pic>
      <xdr:nvPicPr>
        <xdr:cNvPr id="12813457" name="Picture 81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7</xdr:col>
      <xdr:colOff>0</xdr:colOff>
      <xdr:row>15</xdr:row>
      <xdr:rowOff>0</xdr:rowOff>
    </xdr:from>
    <xdr:to>
      <xdr:col>13</xdr:col>
      <xdr:colOff>666750</xdr:colOff>
      <xdr:row>34</xdr:row>
      <xdr:rowOff>114300</xdr:rowOff>
    </xdr:to>
    <xdr:graphicFrame macro="">
      <xdr:nvGraphicFramePr>
        <xdr:cNvPr id="12815504"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264319</xdr:colOff>
      <xdr:row>0</xdr:row>
      <xdr:rowOff>377825</xdr:rowOff>
    </xdr:to>
    <xdr:pic>
      <xdr:nvPicPr>
        <xdr:cNvPr id="12815505" name="Picture 81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zoomScale="85" zoomScaleNormal="85" workbookViewId="0">
      <selection activeCell="A3" sqref="A3:Q3"/>
    </sheetView>
  </sheetViews>
  <sheetFormatPr baseColWidth="10" defaultColWidth="11.42578125" defaultRowHeight="15" x14ac:dyDescent="0.25"/>
  <cols>
    <col min="1" max="1" width="36.5703125" style="7" customWidth="1"/>
    <col min="2" max="10" width="5.7109375" style="7" customWidth="1"/>
    <col min="11" max="11" width="7.42578125" style="7" customWidth="1"/>
    <col min="12" max="17" width="5.7109375" style="7" customWidth="1"/>
    <col min="18" max="16384" width="11.42578125" style="7"/>
  </cols>
  <sheetData>
    <row r="1" spans="1:18" ht="37.5" customHeight="1" x14ac:dyDescent="0.25"/>
    <row r="2" spans="1:18" ht="15.75" customHeight="1" x14ac:dyDescent="0.25">
      <c r="P2" s="370" t="s">
        <v>1</v>
      </c>
      <c r="Q2" s="370"/>
      <c r="R2" s="370"/>
    </row>
    <row r="3" spans="1:18" ht="39" customHeight="1" x14ac:dyDescent="0.3">
      <c r="A3" s="368" t="s">
        <v>555</v>
      </c>
      <c r="B3" s="369"/>
      <c r="C3" s="369"/>
      <c r="D3" s="369"/>
      <c r="E3" s="369"/>
      <c r="F3" s="369"/>
      <c r="G3" s="369"/>
      <c r="H3" s="369"/>
      <c r="I3" s="369"/>
      <c r="J3" s="369"/>
      <c r="K3" s="369"/>
      <c r="L3" s="369"/>
      <c r="M3" s="369"/>
      <c r="N3" s="369"/>
      <c r="O3" s="369"/>
      <c r="P3" s="369"/>
      <c r="Q3" s="369"/>
    </row>
    <row r="4" spans="1:18" ht="9.75" customHeight="1" x14ac:dyDescent="0.25"/>
    <row r="5" spans="1:18" ht="15" customHeight="1" x14ac:dyDescent="0.25">
      <c r="B5" s="256" t="s">
        <v>3</v>
      </c>
    </row>
    <row r="6" spans="1:18" ht="16.5" customHeight="1" x14ac:dyDescent="0.25">
      <c r="A6" s="256" t="s">
        <v>4</v>
      </c>
      <c r="B6" s="257" t="s">
        <v>0</v>
      </c>
      <c r="C6" s="257" t="s">
        <v>25</v>
      </c>
      <c r="D6" s="257" t="s">
        <v>26</v>
      </c>
      <c r="E6" s="257" t="s">
        <v>27</v>
      </c>
      <c r="F6" s="257" t="s">
        <v>28</v>
      </c>
      <c r="G6" s="257" t="s">
        <v>29</v>
      </c>
      <c r="H6" s="257" t="s">
        <v>30</v>
      </c>
      <c r="I6" s="257" t="s">
        <v>31</v>
      </c>
      <c r="J6" s="257" t="s">
        <v>32</v>
      </c>
      <c r="K6" s="257" t="s">
        <v>33</v>
      </c>
      <c r="L6" s="257" t="s">
        <v>34</v>
      </c>
      <c r="M6" s="257" t="s">
        <v>35</v>
      </c>
      <c r="N6" s="257" t="s">
        <v>36</v>
      </c>
      <c r="O6" s="257" t="s">
        <v>37</v>
      </c>
      <c r="P6" s="257" t="s">
        <v>38</v>
      </c>
      <c r="Q6" s="257" t="s">
        <v>39</v>
      </c>
      <c r="R6" s="258"/>
    </row>
    <row r="7" spans="1:18" ht="6" customHeight="1" x14ac:dyDescent="0.25">
      <c r="A7" s="256"/>
    </row>
    <row r="8" spans="1:18" ht="15.75" customHeight="1" x14ac:dyDescent="0.25">
      <c r="A8" s="256" t="s">
        <v>8</v>
      </c>
      <c r="B8" s="221" t="s">
        <v>12</v>
      </c>
      <c r="C8" s="221" t="s">
        <v>12</v>
      </c>
      <c r="D8" s="221" t="s">
        <v>12</v>
      </c>
      <c r="E8" s="221" t="s">
        <v>12</v>
      </c>
      <c r="F8" s="221" t="s">
        <v>12</v>
      </c>
      <c r="G8" s="222"/>
      <c r="H8" s="222"/>
      <c r="I8" s="222"/>
      <c r="J8" s="222"/>
      <c r="K8" s="222"/>
      <c r="L8" s="221" t="s">
        <v>12</v>
      </c>
      <c r="M8" s="222"/>
      <c r="N8" s="221" t="s">
        <v>12</v>
      </c>
      <c r="O8" s="221" t="s">
        <v>12</v>
      </c>
      <c r="P8" s="222"/>
      <c r="Q8" s="222"/>
    </row>
    <row r="9" spans="1:18" ht="15.75" customHeight="1" x14ac:dyDescent="0.25">
      <c r="A9" s="256" t="s">
        <v>9</v>
      </c>
      <c r="B9" s="221" t="s">
        <v>12</v>
      </c>
      <c r="C9" s="221" t="s">
        <v>12</v>
      </c>
      <c r="D9" s="222"/>
      <c r="E9" s="222"/>
      <c r="F9" s="222"/>
      <c r="G9" s="221" t="s">
        <v>12</v>
      </c>
      <c r="H9" s="221" t="s">
        <v>12</v>
      </c>
      <c r="I9" s="221" t="s">
        <v>12</v>
      </c>
      <c r="J9" s="222"/>
      <c r="K9" s="222"/>
      <c r="L9" s="222"/>
      <c r="M9" s="222"/>
      <c r="N9" s="222"/>
      <c r="O9" s="222"/>
      <c r="P9" s="222"/>
      <c r="Q9" s="221" t="s">
        <v>12</v>
      </c>
    </row>
    <row r="10" spans="1:18" ht="15.75" customHeight="1" x14ac:dyDescent="0.25">
      <c r="A10" s="256" t="s">
        <v>10</v>
      </c>
      <c r="B10" s="221" t="s">
        <v>12</v>
      </c>
      <c r="C10" s="221" t="s">
        <v>12</v>
      </c>
      <c r="D10" s="222"/>
      <c r="E10" s="222"/>
      <c r="F10" s="222"/>
      <c r="G10" s="222"/>
      <c r="H10" s="222"/>
      <c r="I10" s="222"/>
      <c r="J10" s="221" t="s">
        <v>12</v>
      </c>
      <c r="K10" s="221" t="s">
        <v>12</v>
      </c>
      <c r="L10" s="222"/>
      <c r="M10" s="221" t="s">
        <v>12</v>
      </c>
      <c r="N10" s="221" t="s">
        <v>12</v>
      </c>
      <c r="O10" s="222"/>
      <c r="P10" s="221" t="s">
        <v>12</v>
      </c>
      <c r="Q10" s="222"/>
    </row>
    <row r="11" spans="1:18" ht="15.75" customHeight="1" x14ac:dyDescent="0.25">
      <c r="A11" s="256" t="s">
        <v>14</v>
      </c>
      <c r="B11" s="9"/>
      <c r="C11" s="9"/>
      <c r="D11" s="9"/>
      <c r="E11" s="9"/>
      <c r="F11" s="9"/>
      <c r="G11" s="9"/>
      <c r="H11" s="9"/>
      <c r="I11" s="9"/>
      <c r="J11" s="9"/>
      <c r="K11" s="9"/>
      <c r="L11" s="9"/>
      <c r="M11" s="9"/>
      <c r="N11" s="9"/>
      <c r="O11" s="9"/>
      <c r="P11" s="9"/>
      <c r="Q11" s="9"/>
    </row>
    <row r="12" spans="1:18" ht="15.75" customHeight="1" x14ac:dyDescent="0.25">
      <c r="A12" s="256" t="s">
        <v>15</v>
      </c>
      <c r="B12" s="221" t="s">
        <v>12</v>
      </c>
      <c r="C12" s="222"/>
      <c r="D12" s="221"/>
      <c r="E12" s="222"/>
      <c r="F12" s="222"/>
      <c r="G12" s="221"/>
      <c r="H12" s="221" t="s">
        <v>79</v>
      </c>
      <c r="I12" s="221" t="s">
        <v>79</v>
      </c>
      <c r="J12" s="221"/>
      <c r="K12" s="221"/>
      <c r="L12" s="222"/>
      <c r="M12" s="222"/>
      <c r="N12" s="222"/>
      <c r="O12" s="222"/>
      <c r="P12" s="222"/>
      <c r="Q12" s="222"/>
    </row>
    <row r="13" spans="1:18" ht="15.75" customHeight="1" x14ac:dyDescent="0.25">
      <c r="A13" s="256" t="s">
        <v>16</v>
      </c>
      <c r="B13" s="222"/>
      <c r="C13" s="221" t="s">
        <v>12</v>
      </c>
      <c r="D13" s="221" t="s">
        <v>12</v>
      </c>
      <c r="E13" s="221" t="s">
        <v>12</v>
      </c>
      <c r="F13" s="221" t="s">
        <v>12</v>
      </c>
      <c r="G13" s="221" t="s">
        <v>12</v>
      </c>
      <c r="H13" s="221" t="s">
        <v>12</v>
      </c>
      <c r="I13" s="221" t="s">
        <v>12</v>
      </c>
      <c r="J13" s="221" t="s">
        <v>12</v>
      </c>
      <c r="K13" s="221" t="s">
        <v>12</v>
      </c>
      <c r="L13" s="221" t="s">
        <v>12</v>
      </c>
      <c r="M13" s="221" t="s">
        <v>12</v>
      </c>
      <c r="N13" s="221" t="s">
        <v>12</v>
      </c>
      <c r="O13" s="221" t="s">
        <v>12</v>
      </c>
      <c r="P13" s="221" t="s">
        <v>12</v>
      </c>
      <c r="Q13" s="221" t="s">
        <v>12</v>
      </c>
    </row>
    <row r="14" spans="1:18" ht="15.75" customHeight="1" x14ac:dyDescent="0.25">
      <c r="A14" s="256" t="s">
        <v>5</v>
      </c>
      <c r="K14" s="10"/>
      <c r="L14" s="11"/>
      <c r="M14" s="11"/>
      <c r="N14" s="12"/>
    </row>
    <row r="15" spans="1:18" ht="15.75" customHeight="1" x14ac:dyDescent="0.25">
      <c r="A15" s="256" t="s">
        <v>11</v>
      </c>
      <c r="B15" s="221" t="s">
        <v>12</v>
      </c>
      <c r="C15" s="221" t="s">
        <v>12</v>
      </c>
      <c r="D15" s="221" t="s">
        <v>12</v>
      </c>
      <c r="E15" s="222"/>
      <c r="F15" s="223"/>
      <c r="G15" s="221" t="s">
        <v>12</v>
      </c>
      <c r="H15" s="222"/>
      <c r="I15" s="221" t="s">
        <v>12</v>
      </c>
      <c r="J15" s="221" t="s">
        <v>12</v>
      </c>
      <c r="K15" s="221" t="s">
        <v>12</v>
      </c>
      <c r="L15" s="223"/>
      <c r="M15" s="221" t="s">
        <v>12</v>
      </c>
      <c r="N15" s="222"/>
      <c r="O15" s="222"/>
      <c r="P15" s="221" t="s">
        <v>12</v>
      </c>
      <c r="Q15" s="221" t="s">
        <v>12</v>
      </c>
    </row>
    <row r="16" spans="1:18" ht="15.75" customHeight="1" x14ac:dyDescent="0.25">
      <c r="A16" s="256" t="s">
        <v>19</v>
      </c>
      <c r="B16" s="222"/>
      <c r="C16" s="222"/>
      <c r="D16" s="221" t="s">
        <v>12</v>
      </c>
      <c r="E16" s="222"/>
      <c r="F16" s="222"/>
      <c r="G16" s="221" t="s">
        <v>12</v>
      </c>
      <c r="H16" s="222"/>
      <c r="I16" s="221" t="s">
        <v>12</v>
      </c>
      <c r="J16" s="221" t="s">
        <v>12</v>
      </c>
      <c r="K16" s="222"/>
      <c r="L16" s="221" t="s">
        <v>12</v>
      </c>
      <c r="M16" s="221" t="s">
        <v>12</v>
      </c>
      <c r="N16" s="222"/>
      <c r="O16" s="221" t="s">
        <v>12</v>
      </c>
      <c r="P16" s="221" t="s">
        <v>12</v>
      </c>
      <c r="Q16" s="221" t="s">
        <v>12</v>
      </c>
    </row>
    <row r="17" spans="1:17" ht="15.75" customHeight="1" x14ac:dyDescent="0.25">
      <c r="A17" s="256" t="s">
        <v>21</v>
      </c>
      <c r="B17" s="224"/>
      <c r="C17" s="224"/>
      <c r="D17" s="224"/>
      <c r="E17" s="224"/>
      <c r="F17" s="225" t="s">
        <v>12</v>
      </c>
      <c r="G17" s="224"/>
      <c r="H17" s="224"/>
      <c r="I17" s="224"/>
      <c r="J17" s="224"/>
      <c r="K17" s="224"/>
      <c r="L17" s="224"/>
      <c r="M17" s="224"/>
      <c r="N17" s="224"/>
      <c r="O17" s="224"/>
      <c r="P17" s="224"/>
      <c r="Q17" s="225" t="s">
        <v>12</v>
      </c>
    </row>
    <row r="18" spans="1:17" ht="15.75" customHeight="1" x14ac:dyDescent="0.25">
      <c r="A18" s="256" t="s">
        <v>20</v>
      </c>
      <c r="B18" s="222"/>
      <c r="C18" s="222"/>
      <c r="D18" s="222"/>
      <c r="E18" s="221" t="s">
        <v>12</v>
      </c>
      <c r="F18" s="222"/>
      <c r="G18" s="222"/>
      <c r="H18" s="221" t="s">
        <v>12</v>
      </c>
      <c r="I18" s="222"/>
      <c r="J18" s="222"/>
      <c r="K18" s="222"/>
      <c r="L18" s="222"/>
      <c r="M18" s="222"/>
      <c r="N18" s="222"/>
      <c r="O18" s="221" t="s">
        <v>12</v>
      </c>
      <c r="P18" s="221" t="s">
        <v>12</v>
      </c>
      <c r="Q18" s="221" t="s">
        <v>12</v>
      </c>
    </row>
    <row r="19" spans="1:17" ht="15.75" customHeight="1" x14ac:dyDescent="0.25">
      <c r="A19" s="256" t="s">
        <v>17</v>
      </c>
      <c r="B19" s="222"/>
      <c r="C19" s="221" t="s">
        <v>12</v>
      </c>
      <c r="D19" s="222"/>
      <c r="E19" s="222"/>
      <c r="F19" s="222"/>
      <c r="G19" s="222"/>
      <c r="H19" s="222"/>
      <c r="I19" s="222"/>
      <c r="J19" s="222"/>
      <c r="K19" s="222"/>
      <c r="L19" s="222"/>
      <c r="M19" s="222"/>
      <c r="N19" s="221" t="s">
        <v>12</v>
      </c>
      <c r="O19" s="222"/>
      <c r="P19" s="222"/>
      <c r="Q19" s="222"/>
    </row>
    <row r="20" spans="1:17" ht="15.75" customHeight="1" x14ac:dyDescent="0.25">
      <c r="A20" s="256" t="s">
        <v>24</v>
      </c>
      <c r="B20" s="224"/>
      <c r="C20" s="225" t="s">
        <v>12</v>
      </c>
      <c r="D20" s="224"/>
      <c r="E20" s="224"/>
      <c r="F20" s="225" t="s">
        <v>12</v>
      </c>
      <c r="G20" s="224"/>
      <c r="H20" s="224"/>
      <c r="I20" s="224"/>
      <c r="J20" s="224"/>
      <c r="K20" s="224"/>
      <c r="L20" s="226"/>
      <c r="M20" s="224"/>
      <c r="N20" s="224"/>
      <c r="O20" s="225" t="s">
        <v>12</v>
      </c>
      <c r="P20" s="224"/>
      <c r="Q20" s="224"/>
    </row>
    <row r="21" spans="1:17" ht="15.75" customHeight="1" x14ac:dyDescent="0.25">
      <c r="A21" s="256" t="s">
        <v>18</v>
      </c>
      <c r="B21" s="222"/>
      <c r="C21" s="222"/>
      <c r="D21" s="222"/>
      <c r="E21" s="222"/>
      <c r="F21" s="222"/>
      <c r="G21" s="222"/>
      <c r="H21" s="222"/>
      <c r="I21" s="222"/>
      <c r="J21" s="222"/>
      <c r="K21" s="221" t="s">
        <v>12</v>
      </c>
      <c r="L21" s="222"/>
      <c r="M21" s="222"/>
      <c r="N21" s="222"/>
      <c r="O21" s="222"/>
      <c r="P21" s="222"/>
      <c r="Q21" s="222"/>
    </row>
    <row r="22" spans="1:17" ht="15.75" customHeight="1" x14ac:dyDescent="0.25">
      <c r="A22" s="256" t="s">
        <v>13</v>
      </c>
      <c r="B22" s="221" t="s">
        <v>12</v>
      </c>
      <c r="C22" s="222"/>
      <c r="D22" s="222"/>
      <c r="E22" s="222"/>
      <c r="F22" s="222"/>
      <c r="G22" s="222"/>
      <c r="H22" s="222"/>
      <c r="I22" s="222"/>
      <c r="J22" s="222"/>
      <c r="K22" s="222"/>
      <c r="L22" s="222"/>
      <c r="M22" s="222"/>
      <c r="N22" s="222"/>
      <c r="O22" s="222"/>
      <c r="P22" s="222"/>
      <c r="Q22" s="222"/>
    </row>
    <row r="23" spans="1:17" ht="15.75" customHeight="1" x14ac:dyDescent="0.25">
      <c r="A23" s="256" t="s">
        <v>23</v>
      </c>
      <c r="B23" s="222"/>
      <c r="C23" s="222"/>
      <c r="D23" s="222"/>
      <c r="E23" s="222"/>
      <c r="F23" s="222"/>
      <c r="G23" s="222"/>
      <c r="H23" s="222"/>
      <c r="I23" s="222"/>
      <c r="J23" s="222"/>
      <c r="K23" s="222"/>
      <c r="L23" s="222"/>
      <c r="M23" s="222"/>
      <c r="N23" s="222"/>
      <c r="O23" s="221" t="s">
        <v>12</v>
      </c>
      <c r="P23" s="221" t="s">
        <v>12</v>
      </c>
      <c r="Q23" s="221" t="s">
        <v>12</v>
      </c>
    </row>
    <row r="24" spans="1:17" ht="15.75" customHeight="1" x14ac:dyDescent="0.25">
      <c r="A24" s="256" t="s">
        <v>6</v>
      </c>
    </row>
    <row r="25" spans="1:17" ht="15.75" customHeight="1" x14ac:dyDescent="0.25">
      <c r="A25" s="256" t="s">
        <v>7</v>
      </c>
      <c r="B25" s="221" t="s">
        <v>12</v>
      </c>
      <c r="C25" s="221" t="s">
        <v>12</v>
      </c>
      <c r="D25" s="221" t="s">
        <v>12</v>
      </c>
      <c r="E25" s="221" t="s">
        <v>12</v>
      </c>
      <c r="F25" s="221" t="s">
        <v>12</v>
      </c>
      <c r="G25" s="221" t="s">
        <v>12</v>
      </c>
      <c r="H25" s="221" t="s">
        <v>12</v>
      </c>
      <c r="I25" s="221" t="s">
        <v>12</v>
      </c>
      <c r="J25" s="221" t="s">
        <v>12</v>
      </c>
      <c r="K25" s="221" t="s">
        <v>12</v>
      </c>
      <c r="L25" s="221" t="s">
        <v>12</v>
      </c>
      <c r="M25" s="221" t="s">
        <v>12</v>
      </c>
      <c r="N25" s="222"/>
      <c r="O25" s="221" t="s">
        <v>12</v>
      </c>
      <c r="P25" s="221" t="s">
        <v>12</v>
      </c>
      <c r="Q25" s="221" t="s">
        <v>12</v>
      </c>
    </row>
    <row r="26" spans="1:17" ht="15.75" customHeight="1" x14ac:dyDescent="0.25">
      <c r="A26" s="256" t="s">
        <v>22</v>
      </c>
      <c r="B26" s="222"/>
      <c r="C26" s="222"/>
      <c r="D26" s="222"/>
      <c r="E26" s="222"/>
      <c r="F26" s="222"/>
      <c r="G26" s="222"/>
      <c r="H26" s="222"/>
      <c r="I26" s="222"/>
      <c r="J26" s="222"/>
      <c r="K26" s="222"/>
      <c r="L26" s="222"/>
      <c r="M26" s="222"/>
      <c r="N26" s="221" t="s">
        <v>12</v>
      </c>
      <c r="O26" s="222"/>
      <c r="P26" s="222"/>
      <c r="Q26" s="222"/>
    </row>
    <row r="27" spans="1:17" ht="15" customHeight="1" x14ac:dyDescent="0.25"/>
    <row r="28" spans="1:17" ht="15" customHeight="1" x14ac:dyDescent="0.25">
      <c r="A28" s="228"/>
      <c r="B28" s="229"/>
      <c r="C28" s="229"/>
      <c r="D28" s="229"/>
      <c r="E28" s="229"/>
      <c r="F28" s="229"/>
      <c r="G28" s="229"/>
      <c r="H28" s="229"/>
      <c r="I28" s="229"/>
      <c r="J28" s="229"/>
      <c r="K28" s="229"/>
      <c r="L28" s="229"/>
      <c r="M28" s="229"/>
      <c r="N28" s="229"/>
      <c r="O28" s="229"/>
      <c r="P28" s="229"/>
      <c r="Q28" s="229"/>
    </row>
  </sheetData>
  <mergeCells count="2">
    <mergeCell ref="A3:Q3"/>
    <mergeCell ref="P2:R2"/>
  </mergeCells>
  <hyperlinks>
    <hyperlink ref="B6" location="'T1'!A1" display="T1"/>
    <hyperlink ref="C6" location="'T2'!A1" display="T2"/>
    <hyperlink ref="D6" location="'T3'!A1" display="T3"/>
    <hyperlink ref="E6" location="'T4'!A1" display="T4"/>
    <hyperlink ref="F6" location="'T5'!A1" display="T5"/>
    <hyperlink ref="G6" location="'T6'!A1" display="T6"/>
    <hyperlink ref="H6" location="'T7'!A1" display="T7"/>
    <hyperlink ref="I6" location="'T8'!A1" display="T8"/>
    <hyperlink ref="J6" location="'T9'!A1" display="T9"/>
    <hyperlink ref="L6" location="'T11'!A1" display="T11"/>
    <hyperlink ref="M6" location="'T12'!A1" display="T12"/>
    <hyperlink ref="N6" location="'T13'!A1" display="T13"/>
    <hyperlink ref="O6" location="'T14'!A1" display="T14"/>
    <hyperlink ref="P6" location="'T15'!A1" display="T15"/>
    <hyperlink ref="Q6" location="'T16'!A1" display="T16"/>
    <hyperlink ref="K6" location="'T10'!A1" display="T10"/>
    <hyperlink ref="P2" location="'Índice de tablas'!A1" display="ÍNDICE DE TABLAS"/>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
  <sheetViews>
    <sheetView zoomScale="80" zoomScaleNormal="80" workbookViewId="0">
      <pane xSplit="1" ySplit="7" topLeftCell="B8" activePane="bottomRight" state="frozen"/>
      <selection pane="topRight" activeCell="B1" sqref="B1"/>
      <selection pane="bottomLeft" activeCell="A8" sqref="A8"/>
      <selection pane="bottomRight" activeCell="A8" sqref="A8"/>
    </sheetView>
  </sheetViews>
  <sheetFormatPr baseColWidth="10" defaultColWidth="11.42578125" defaultRowHeight="15" x14ac:dyDescent="0.25"/>
  <cols>
    <col min="1" max="1" width="14.85546875" style="7" customWidth="1"/>
    <col min="2" max="14" width="9.7109375" style="7" customWidth="1"/>
    <col min="15" max="15" width="5.7109375" style="7" customWidth="1"/>
    <col min="16" max="16384" width="11.42578125" style="7"/>
  </cols>
  <sheetData>
    <row r="1" spans="1:22" ht="30.6" customHeight="1" x14ac:dyDescent="0.25"/>
    <row r="2" spans="1:22" ht="16.5" x14ac:dyDescent="0.3">
      <c r="E2" s="370" t="s">
        <v>2</v>
      </c>
      <c r="F2" s="370"/>
      <c r="J2" s="315"/>
    </row>
    <row r="3" spans="1:22" x14ac:dyDescent="0.25">
      <c r="E3" s="370" t="s">
        <v>1</v>
      </c>
      <c r="F3" s="370"/>
    </row>
    <row r="5" spans="1:22" s="83" customFormat="1" ht="30" customHeight="1" x14ac:dyDescent="0.25">
      <c r="A5" s="395" t="s">
        <v>517</v>
      </c>
      <c r="B5" s="395"/>
      <c r="C5" s="395"/>
      <c r="D5" s="395"/>
      <c r="E5" s="395"/>
      <c r="F5" s="395"/>
      <c r="G5" s="395"/>
      <c r="H5" s="395"/>
      <c r="I5" s="395"/>
      <c r="J5" s="395"/>
      <c r="K5" s="395"/>
      <c r="L5" s="395"/>
      <c r="M5" s="395"/>
      <c r="N5" s="395"/>
    </row>
    <row r="6" spans="1:22" s="52" customFormat="1" ht="12.75" customHeight="1" x14ac:dyDescent="0.3">
      <c r="A6" s="96"/>
    </row>
    <row r="7" spans="1:22" s="52" customFormat="1" ht="31.5" customHeight="1" x14ac:dyDescent="0.2">
      <c r="A7" s="21"/>
      <c r="B7" s="25" t="s">
        <v>56</v>
      </c>
      <c r="C7" s="43" t="s">
        <v>69</v>
      </c>
      <c r="D7" s="43" t="s">
        <v>70</v>
      </c>
      <c r="E7" s="43" t="s">
        <v>71</v>
      </c>
      <c r="F7" s="43" t="s">
        <v>72</v>
      </c>
      <c r="G7" s="43" t="s">
        <v>73</v>
      </c>
      <c r="H7" s="43" t="s">
        <v>74</v>
      </c>
      <c r="I7" s="43" t="s">
        <v>75</v>
      </c>
      <c r="J7" s="43" t="s">
        <v>76</v>
      </c>
      <c r="K7" s="43" t="s">
        <v>494</v>
      </c>
      <c r="L7" s="43" t="s">
        <v>495</v>
      </c>
      <c r="M7" s="43" t="s">
        <v>496</v>
      </c>
      <c r="N7" s="43" t="s">
        <v>497</v>
      </c>
    </row>
    <row r="8" spans="1:22" s="52" customFormat="1" ht="12.75" customHeight="1" x14ac:dyDescent="0.2">
      <c r="A8" s="51"/>
      <c r="B8" s="54"/>
      <c r="C8" s="90"/>
      <c r="D8" s="55"/>
      <c r="E8" s="55"/>
      <c r="F8" s="55"/>
      <c r="G8" s="55"/>
      <c r="H8" s="55"/>
      <c r="I8" s="55"/>
      <c r="J8" s="55"/>
      <c r="K8" s="55"/>
      <c r="L8" s="55"/>
      <c r="M8" s="55"/>
      <c r="N8" s="55"/>
    </row>
    <row r="9" spans="1:22" s="52" customFormat="1" ht="12.75" customHeight="1" x14ac:dyDescent="0.2">
      <c r="A9" s="100" t="s">
        <v>88</v>
      </c>
      <c r="B9" s="54"/>
      <c r="C9" s="90"/>
      <c r="D9" s="55"/>
      <c r="E9" s="55"/>
      <c r="F9" s="55"/>
      <c r="G9" s="55"/>
      <c r="H9" s="55"/>
      <c r="I9" s="55"/>
      <c r="J9" s="55"/>
      <c r="K9" s="55"/>
      <c r="L9" s="55"/>
      <c r="M9" s="55"/>
      <c r="N9" s="55"/>
      <c r="P9" s="389" t="s">
        <v>130</v>
      </c>
      <c r="Q9" s="389"/>
      <c r="R9" s="389"/>
      <c r="S9" s="385"/>
      <c r="T9" s="385"/>
      <c r="U9" s="385"/>
      <c r="V9" s="385"/>
    </row>
    <row r="10" spans="1:22" s="52" customFormat="1" ht="12.75" customHeight="1" x14ac:dyDescent="0.2">
      <c r="A10" s="100"/>
      <c r="B10" s="54"/>
      <c r="C10" s="90"/>
      <c r="D10" s="55"/>
      <c r="E10" s="55"/>
      <c r="F10" s="55"/>
      <c r="G10" s="55"/>
      <c r="H10" s="55"/>
      <c r="I10" s="55"/>
      <c r="J10" s="55"/>
      <c r="K10" s="55"/>
      <c r="L10" s="55"/>
      <c r="M10" s="55"/>
      <c r="N10" s="55"/>
      <c r="P10" s="389"/>
      <c r="Q10" s="389"/>
      <c r="R10" s="389"/>
      <c r="S10" s="385"/>
      <c r="T10" s="385"/>
      <c r="U10" s="385"/>
      <c r="V10" s="385"/>
    </row>
    <row r="11" spans="1:22" s="52" customFormat="1" ht="12.75" customHeight="1" x14ac:dyDescent="0.2">
      <c r="A11" s="100" t="s">
        <v>66</v>
      </c>
      <c r="B11" s="51"/>
      <c r="C11" s="51"/>
      <c r="D11" s="51"/>
      <c r="E11" s="51"/>
      <c r="F11" s="51"/>
      <c r="G11" s="51"/>
      <c r="H11" s="51"/>
      <c r="I11" s="51"/>
      <c r="J11" s="51"/>
      <c r="K11" s="51"/>
      <c r="L11" s="51"/>
      <c r="M11" s="51"/>
      <c r="N11" s="51"/>
    </row>
    <row r="12" spans="1:22" s="52" customFormat="1" ht="12.75" customHeight="1" x14ac:dyDescent="0.2">
      <c r="A12" s="100"/>
      <c r="B12" s="51"/>
      <c r="C12" s="51"/>
      <c r="D12" s="51"/>
      <c r="E12" s="51"/>
      <c r="F12" s="51"/>
      <c r="G12" s="51"/>
      <c r="H12" s="51"/>
      <c r="I12" s="51"/>
      <c r="J12" s="51"/>
      <c r="K12" s="51"/>
      <c r="L12" s="51"/>
      <c r="M12" s="51"/>
      <c r="N12" s="51"/>
    </row>
    <row r="13" spans="1:22" s="52" customFormat="1" ht="12.75" customHeight="1" x14ac:dyDescent="0.2">
      <c r="A13" s="27">
        <v>2008</v>
      </c>
      <c r="B13" s="57">
        <v>26815</v>
      </c>
      <c r="C13" s="58">
        <v>0</v>
      </c>
      <c r="D13" s="58">
        <v>60</v>
      </c>
      <c r="E13" s="58">
        <v>951</v>
      </c>
      <c r="F13" s="57">
        <v>6730</v>
      </c>
      <c r="G13" s="57">
        <v>9991</v>
      </c>
      <c r="H13" s="57">
        <v>4508</v>
      </c>
      <c r="I13" s="57">
        <v>1932</v>
      </c>
      <c r="J13" s="57">
        <v>1035</v>
      </c>
      <c r="K13" s="58">
        <v>628</v>
      </c>
      <c r="L13" s="58">
        <v>422</v>
      </c>
      <c r="M13" s="58">
        <v>273</v>
      </c>
      <c r="N13" s="58">
        <v>285</v>
      </c>
    </row>
    <row r="14" spans="1:22" s="52" customFormat="1" ht="12.75" customHeight="1" x14ac:dyDescent="0.2">
      <c r="A14" s="27">
        <v>2009</v>
      </c>
      <c r="B14" s="57">
        <v>24585</v>
      </c>
      <c r="C14" s="58">
        <v>0</v>
      </c>
      <c r="D14" s="57">
        <v>48</v>
      </c>
      <c r="E14" s="57">
        <v>799</v>
      </c>
      <c r="F14" s="57">
        <v>5528</v>
      </c>
      <c r="G14" s="57">
        <v>9185</v>
      </c>
      <c r="H14" s="57">
        <v>4618</v>
      </c>
      <c r="I14" s="57">
        <v>1843</v>
      </c>
      <c r="J14" s="57">
        <v>1032</v>
      </c>
      <c r="K14" s="57">
        <v>671</v>
      </c>
      <c r="L14" s="57">
        <v>351</v>
      </c>
      <c r="M14" s="57">
        <v>249</v>
      </c>
      <c r="N14" s="57">
        <v>261</v>
      </c>
    </row>
    <row r="15" spans="1:22" s="52" customFormat="1" ht="12.75" customHeight="1" x14ac:dyDescent="0.2">
      <c r="A15" s="27">
        <v>2010</v>
      </c>
      <c r="B15" s="59">
        <v>24597</v>
      </c>
      <c r="C15" s="52">
        <v>0</v>
      </c>
      <c r="D15" s="59">
        <v>35</v>
      </c>
      <c r="E15" s="59">
        <v>675</v>
      </c>
      <c r="F15" s="59">
        <v>4897</v>
      </c>
      <c r="G15" s="59">
        <v>8996</v>
      </c>
      <c r="H15" s="59">
        <v>4915</v>
      </c>
      <c r="I15" s="59">
        <v>2192</v>
      </c>
      <c r="J15" s="59">
        <v>1185</v>
      </c>
      <c r="K15" s="59">
        <v>712</v>
      </c>
      <c r="L15" s="59">
        <v>396</v>
      </c>
      <c r="M15" s="59">
        <v>278</v>
      </c>
      <c r="N15" s="59">
        <v>316</v>
      </c>
    </row>
    <row r="16" spans="1:22" s="52" customFormat="1" ht="12.75" customHeight="1" x14ac:dyDescent="0.2">
      <c r="A16" s="27">
        <v>2011</v>
      </c>
      <c r="B16" s="59">
        <v>24405</v>
      </c>
      <c r="C16" s="52">
        <v>0</v>
      </c>
      <c r="D16" s="59">
        <v>22</v>
      </c>
      <c r="E16" s="59">
        <v>645</v>
      </c>
      <c r="F16" s="59">
        <v>4468</v>
      </c>
      <c r="G16" s="59">
        <v>8572</v>
      </c>
      <c r="H16" s="59">
        <v>5209</v>
      </c>
      <c r="I16" s="59">
        <v>2407</v>
      </c>
      <c r="J16" s="59">
        <v>1196</v>
      </c>
      <c r="K16" s="59">
        <v>754</v>
      </c>
      <c r="L16" s="59">
        <v>492</v>
      </c>
      <c r="M16" s="59">
        <v>291</v>
      </c>
      <c r="N16" s="59">
        <v>349</v>
      </c>
    </row>
    <row r="17" spans="1:14" s="52" customFormat="1" ht="12.75" customHeight="1" x14ac:dyDescent="0.2">
      <c r="A17" s="27">
        <v>2012</v>
      </c>
      <c r="B17" s="59">
        <v>24558</v>
      </c>
      <c r="C17" s="52">
        <v>0</v>
      </c>
      <c r="D17" s="59">
        <v>32</v>
      </c>
      <c r="E17" s="59">
        <v>596</v>
      </c>
      <c r="F17" s="59">
        <v>4078</v>
      </c>
      <c r="G17" s="59">
        <v>8444</v>
      </c>
      <c r="H17" s="59">
        <v>5482</v>
      </c>
      <c r="I17" s="59">
        <v>2565</v>
      </c>
      <c r="J17" s="59">
        <v>1324</v>
      </c>
      <c r="K17" s="59">
        <v>832</v>
      </c>
      <c r="L17" s="59">
        <v>511</v>
      </c>
      <c r="M17" s="59">
        <v>329</v>
      </c>
      <c r="N17" s="59">
        <v>365</v>
      </c>
    </row>
    <row r="18" spans="1:14" s="52" customFormat="1" ht="12.75" customHeight="1" x14ac:dyDescent="0.2">
      <c r="A18" s="27">
        <v>2013</v>
      </c>
      <c r="B18" s="59">
        <v>23835</v>
      </c>
      <c r="C18" s="52">
        <v>0</v>
      </c>
      <c r="D18" s="59">
        <v>37</v>
      </c>
      <c r="E18" s="59">
        <v>481</v>
      </c>
      <c r="F18" s="59">
        <v>3397</v>
      </c>
      <c r="G18" s="59">
        <v>7681</v>
      </c>
      <c r="H18" s="59">
        <v>5820</v>
      </c>
      <c r="I18" s="59">
        <v>2794</v>
      </c>
      <c r="J18" s="59">
        <v>1418</v>
      </c>
      <c r="K18" s="59">
        <v>820</v>
      </c>
      <c r="L18" s="59">
        <v>583</v>
      </c>
      <c r="M18" s="59">
        <v>379</v>
      </c>
      <c r="N18" s="59">
        <v>425</v>
      </c>
    </row>
    <row r="19" spans="1:14" s="52" customFormat="1" ht="12.75" customHeight="1" x14ac:dyDescent="0.2">
      <c r="A19" s="27">
        <v>2014</v>
      </c>
      <c r="B19" s="59">
        <v>23148</v>
      </c>
      <c r="C19" s="52">
        <v>0</v>
      </c>
      <c r="D19" s="52">
        <v>17</v>
      </c>
      <c r="E19" s="59">
        <v>385</v>
      </c>
      <c r="F19" s="59">
        <v>3185</v>
      </c>
      <c r="G19" s="59">
        <v>7621</v>
      </c>
      <c r="H19" s="59">
        <v>5621</v>
      </c>
      <c r="I19" s="59">
        <v>2824</v>
      </c>
      <c r="J19" s="59">
        <v>1396</v>
      </c>
      <c r="K19" s="59">
        <v>828</v>
      </c>
      <c r="L19" s="59">
        <v>503</v>
      </c>
      <c r="M19" s="59">
        <v>338</v>
      </c>
      <c r="N19" s="59">
        <v>430</v>
      </c>
    </row>
    <row r="20" spans="1:14" s="52" customFormat="1" ht="12.75" customHeight="1" x14ac:dyDescent="0.2">
      <c r="A20" s="27">
        <v>2015</v>
      </c>
      <c r="B20" s="59">
        <v>24463</v>
      </c>
      <c r="C20" s="52">
        <v>0</v>
      </c>
      <c r="D20" s="59">
        <v>13</v>
      </c>
      <c r="E20" s="59">
        <v>341</v>
      </c>
      <c r="F20" s="59">
        <v>3230</v>
      </c>
      <c r="G20" s="59">
        <v>7689</v>
      </c>
      <c r="H20" s="59">
        <v>5896</v>
      </c>
      <c r="I20" s="59">
        <v>3260</v>
      </c>
      <c r="J20" s="59">
        <v>1542</v>
      </c>
      <c r="K20" s="59">
        <v>951</v>
      </c>
      <c r="L20" s="59">
        <v>627</v>
      </c>
      <c r="M20" s="59">
        <v>389</v>
      </c>
      <c r="N20" s="59">
        <v>525</v>
      </c>
    </row>
    <row r="21" spans="1:14" s="52" customFormat="1" ht="12.75" customHeight="1" x14ac:dyDescent="0.2">
      <c r="A21" s="27">
        <v>2016</v>
      </c>
      <c r="B21" s="59">
        <v>25020</v>
      </c>
      <c r="C21" s="52">
        <v>0</v>
      </c>
      <c r="D21" s="59">
        <v>9</v>
      </c>
      <c r="E21" s="59">
        <v>343</v>
      </c>
      <c r="F21" s="59">
        <v>3067</v>
      </c>
      <c r="G21" s="59">
        <v>7502</v>
      </c>
      <c r="H21" s="59">
        <v>6114</v>
      </c>
      <c r="I21" s="59">
        <v>3518</v>
      </c>
      <c r="J21" s="59">
        <v>1776</v>
      </c>
      <c r="K21" s="59">
        <v>1032</v>
      </c>
      <c r="L21" s="59">
        <v>675</v>
      </c>
      <c r="M21" s="59">
        <v>428</v>
      </c>
      <c r="N21" s="59">
        <v>556</v>
      </c>
    </row>
    <row r="22" spans="1:14" s="52" customFormat="1" ht="12.75" customHeight="1" x14ac:dyDescent="0.2">
      <c r="A22" s="27">
        <v>2017</v>
      </c>
      <c r="B22" s="59">
        <v>24762</v>
      </c>
      <c r="C22" s="52">
        <v>0</v>
      </c>
      <c r="D22" s="259">
        <v>17</v>
      </c>
      <c r="E22" s="259">
        <v>348</v>
      </c>
      <c r="F22" s="259">
        <v>2851</v>
      </c>
      <c r="G22" s="259">
        <v>7018</v>
      </c>
      <c r="H22" s="259">
        <v>5877</v>
      </c>
      <c r="I22" s="259">
        <v>3691</v>
      </c>
      <c r="J22" s="259">
        <v>1914</v>
      </c>
      <c r="K22" s="259">
        <v>1199</v>
      </c>
      <c r="L22" s="259">
        <v>783</v>
      </c>
      <c r="M22" s="259">
        <v>501</v>
      </c>
      <c r="N22" s="59">
        <v>563</v>
      </c>
    </row>
    <row r="23" spans="1:14" s="52" customFormat="1" ht="12.75" customHeight="1" x14ac:dyDescent="0.2">
      <c r="A23" s="27">
        <v>2018</v>
      </c>
      <c r="B23" s="59">
        <v>23691</v>
      </c>
      <c r="C23" s="52">
        <v>0</v>
      </c>
      <c r="D23" s="259">
        <v>16</v>
      </c>
      <c r="E23" s="259">
        <v>308</v>
      </c>
      <c r="F23" s="259">
        <v>2715</v>
      </c>
      <c r="G23" s="259">
        <v>6507</v>
      </c>
      <c r="H23" s="259">
        <v>5518</v>
      </c>
      <c r="I23" s="259">
        <v>3583</v>
      </c>
      <c r="J23" s="259">
        <v>1991</v>
      </c>
      <c r="K23" s="259">
        <v>1243</v>
      </c>
      <c r="L23" s="259">
        <v>750</v>
      </c>
      <c r="M23" s="259">
        <v>524</v>
      </c>
      <c r="N23" s="59">
        <v>536</v>
      </c>
    </row>
    <row r="24" spans="1:14" s="52" customFormat="1" ht="12.75" customHeight="1" x14ac:dyDescent="0.2">
      <c r="A24" s="27">
        <v>2019</v>
      </c>
      <c r="B24" s="59">
        <v>24163</v>
      </c>
      <c r="C24" s="52">
        <v>0</v>
      </c>
      <c r="D24" s="259">
        <v>10</v>
      </c>
      <c r="E24" s="259">
        <v>375</v>
      </c>
      <c r="F24" s="259">
        <v>2723</v>
      </c>
      <c r="G24" s="259">
        <v>6189</v>
      </c>
      <c r="H24" s="259">
        <v>5319</v>
      </c>
      <c r="I24" s="259">
        <v>3847</v>
      </c>
      <c r="J24" s="259">
        <v>2168</v>
      </c>
      <c r="K24" s="259">
        <v>1353</v>
      </c>
      <c r="L24" s="259">
        <v>902</v>
      </c>
      <c r="M24" s="259">
        <v>624</v>
      </c>
      <c r="N24" s="59">
        <v>653</v>
      </c>
    </row>
    <row r="25" spans="1:14" s="52" customFormat="1" ht="12.75" customHeight="1" x14ac:dyDescent="0.2">
      <c r="A25" s="27">
        <v>2020</v>
      </c>
      <c r="B25" s="59">
        <v>12605</v>
      </c>
      <c r="C25" s="52">
        <v>0</v>
      </c>
      <c r="D25" s="259">
        <v>5</v>
      </c>
      <c r="E25" s="259">
        <v>223</v>
      </c>
      <c r="F25" s="259">
        <v>1396</v>
      </c>
      <c r="G25" s="259">
        <v>2623</v>
      </c>
      <c r="H25" s="259">
        <v>2509</v>
      </c>
      <c r="I25" s="259">
        <v>2018</v>
      </c>
      <c r="J25" s="259">
        <v>1380</v>
      </c>
      <c r="K25" s="259">
        <v>866</v>
      </c>
      <c r="L25" s="259">
        <v>653</v>
      </c>
      <c r="M25" s="259">
        <v>453</v>
      </c>
      <c r="N25" s="59">
        <v>479</v>
      </c>
    </row>
    <row r="26" spans="1:14" s="52" customFormat="1" ht="12.75" customHeight="1" x14ac:dyDescent="0.2">
      <c r="A26" s="27">
        <v>2021</v>
      </c>
      <c r="B26" s="59">
        <v>21405</v>
      </c>
      <c r="C26" s="52">
        <v>0</v>
      </c>
      <c r="D26" s="259">
        <v>9</v>
      </c>
      <c r="E26" s="259">
        <v>263</v>
      </c>
      <c r="F26" s="259">
        <v>2078</v>
      </c>
      <c r="G26" s="259">
        <v>5427</v>
      </c>
      <c r="H26" s="259">
        <v>4787</v>
      </c>
      <c r="I26" s="259">
        <v>3239</v>
      </c>
      <c r="J26" s="259">
        <v>2088</v>
      </c>
      <c r="K26" s="259">
        <v>1329</v>
      </c>
      <c r="L26" s="259">
        <v>907</v>
      </c>
      <c r="M26" s="259">
        <v>601</v>
      </c>
      <c r="N26" s="59">
        <v>677</v>
      </c>
    </row>
    <row r="27" spans="1:14" s="52" customFormat="1" ht="12.75" customHeight="1" x14ac:dyDescent="0.2">
      <c r="A27" s="27">
        <v>2022</v>
      </c>
      <c r="B27" s="59">
        <v>26297</v>
      </c>
      <c r="C27" s="52">
        <v>0</v>
      </c>
      <c r="D27" s="259">
        <v>12</v>
      </c>
      <c r="E27" s="259">
        <v>351</v>
      </c>
      <c r="F27" s="259">
        <v>2640</v>
      </c>
      <c r="G27" s="259">
        <v>6837</v>
      </c>
      <c r="H27" s="259">
        <v>5531</v>
      </c>
      <c r="I27" s="259">
        <v>3935</v>
      </c>
      <c r="J27" s="259">
        <v>2658</v>
      </c>
      <c r="K27" s="259">
        <v>1644</v>
      </c>
      <c r="L27" s="259">
        <v>1111</v>
      </c>
      <c r="M27" s="259">
        <v>778</v>
      </c>
      <c r="N27" s="59">
        <v>800</v>
      </c>
    </row>
    <row r="28" spans="1:14" s="52" customFormat="1" ht="12.75" customHeight="1" x14ac:dyDescent="0.2">
      <c r="A28" s="101"/>
      <c r="B28" s="59"/>
      <c r="C28" s="59"/>
      <c r="D28" s="59"/>
      <c r="E28" s="59"/>
      <c r="F28" s="59"/>
      <c r="G28" s="59"/>
      <c r="H28" s="59"/>
      <c r="I28" s="59"/>
      <c r="J28" s="59"/>
      <c r="K28" s="59"/>
      <c r="L28" s="59"/>
      <c r="M28" s="59"/>
      <c r="N28" s="59"/>
    </row>
    <row r="29" spans="1:14" s="52" customFormat="1" ht="12.75" customHeight="1" x14ac:dyDescent="0.2">
      <c r="A29" s="101" t="s">
        <v>67</v>
      </c>
      <c r="B29" s="59"/>
      <c r="C29" s="59"/>
      <c r="D29" s="59"/>
      <c r="E29" s="59"/>
      <c r="F29" s="59"/>
      <c r="G29" s="59"/>
      <c r="H29" s="59"/>
      <c r="I29" s="59"/>
      <c r="J29" s="59"/>
      <c r="K29" s="59"/>
      <c r="L29" s="59"/>
      <c r="M29" s="59"/>
      <c r="N29" s="59"/>
    </row>
    <row r="30" spans="1:14" s="52" customFormat="1" ht="12.75" customHeight="1" x14ac:dyDescent="0.2">
      <c r="A30" s="101"/>
      <c r="B30" s="59"/>
      <c r="C30" s="59"/>
      <c r="D30" s="59"/>
      <c r="E30" s="59"/>
      <c r="F30" s="59"/>
      <c r="G30" s="59"/>
      <c r="H30" s="59"/>
      <c r="I30" s="59"/>
      <c r="J30" s="59"/>
      <c r="K30" s="59"/>
      <c r="L30" s="59"/>
      <c r="M30" s="59"/>
      <c r="N30" s="59"/>
    </row>
    <row r="31" spans="1:14" s="52" customFormat="1" ht="12.75" customHeight="1" x14ac:dyDescent="0.2">
      <c r="A31" s="27">
        <v>2008</v>
      </c>
      <c r="B31" s="57">
        <v>26617</v>
      </c>
      <c r="C31" s="58">
        <v>0</v>
      </c>
      <c r="D31" s="58">
        <v>192</v>
      </c>
      <c r="E31" s="57">
        <v>1923</v>
      </c>
      <c r="F31" s="57">
        <v>8756</v>
      </c>
      <c r="G31" s="57">
        <v>9028</v>
      </c>
      <c r="H31" s="57">
        <v>3541</v>
      </c>
      <c r="I31" s="57">
        <v>1485</v>
      </c>
      <c r="J31" s="58">
        <v>835</v>
      </c>
      <c r="K31" s="58">
        <v>439</v>
      </c>
      <c r="L31" s="58">
        <v>215</v>
      </c>
      <c r="M31" s="58">
        <v>116</v>
      </c>
      <c r="N31" s="58">
        <v>87</v>
      </c>
    </row>
    <row r="32" spans="1:14" s="52" customFormat="1" ht="12.75" customHeight="1" x14ac:dyDescent="0.2">
      <c r="A32" s="27">
        <v>2009</v>
      </c>
      <c r="B32" s="57">
        <v>24367</v>
      </c>
      <c r="C32" s="58">
        <v>0</v>
      </c>
      <c r="D32" s="58">
        <v>147</v>
      </c>
      <c r="E32" s="57">
        <v>1626</v>
      </c>
      <c r="F32" s="57">
        <v>7463</v>
      </c>
      <c r="G32" s="57">
        <v>8488</v>
      </c>
      <c r="H32" s="57">
        <v>3558</v>
      </c>
      <c r="I32" s="57">
        <v>1472</v>
      </c>
      <c r="J32" s="58">
        <v>801</v>
      </c>
      <c r="K32" s="58">
        <v>456</v>
      </c>
      <c r="L32" s="58">
        <v>190</v>
      </c>
      <c r="M32" s="58">
        <v>98</v>
      </c>
      <c r="N32" s="58">
        <v>68</v>
      </c>
    </row>
    <row r="33" spans="1:14" s="52" customFormat="1" ht="12.75" customHeight="1" x14ac:dyDescent="0.2">
      <c r="A33" s="27">
        <v>2010</v>
      </c>
      <c r="B33" s="59">
        <v>24516</v>
      </c>
      <c r="C33" s="59">
        <v>0</v>
      </c>
      <c r="D33" s="59">
        <v>120</v>
      </c>
      <c r="E33" s="59">
        <v>1396</v>
      </c>
      <c r="F33" s="59">
        <v>6866</v>
      </c>
      <c r="G33" s="59">
        <v>8571</v>
      </c>
      <c r="H33" s="59">
        <v>3955</v>
      </c>
      <c r="I33" s="59">
        <v>1661</v>
      </c>
      <c r="J33" s="59">
        <v>932</v>
      </c>
      <c r="K33" s="59">
        <v>569</v>
      </c>
      <c r="L33" s="59">
        <v>251</v>
      </c>
      <c r="M33" s="59">
        <v>121</v>
      </c>
      <c r="N33" s="59">
        <v>74</v>
      </c>
    </row>
    <row r="34" spans="1:14" s="52" customFormat="1" ht="12.75" customHeight="1" x14ac:dyDescent="0.2">
      <c r="A34" s="27">
        <v>2011</v>
      </c>
      <c r="B34" s="59">
        <v>24264</v>
      </c>
      <c r="C34" s="52">
        <v>0</v>
      </c>
      <c r="D34" s="59">
        <v>115</v>
      </c>
      <c r="E34" s="59">
        <v>1292</v>
      </c>
      <c r="F34" s="59">
        <v>6238</v>
      </c>
      <c r="G34" s="59">
        <v>8427</v>
      </c>
      <c r="H34" s="59">
        <v>4242</v>
      </c>
      <c r="I34" s="59">
        <v>1849</v>
      </c>
      <c r="J34" s="59">
        <v>963</v>
      </c>
      <c r="K34" s="59">
        <v>632</v>
      </c>
      <c r="L34" s="59">
        <v>284</v>
      </c>
      <c r="M34" s="59">
        <v>141</v>
      </c>
      <c r="N34" s="59">
        <v>81</v>
      </c>
    </row>
    <row r="35" spans="1:14" s="52" customFormat="1" ht="12.75" customHeight="1" x14ac:dyDescent="0.2">
      <c r="A35" s="27">
        <v>2012</v>
      </c>
      <c r="B35" s="59">
        <v>24538</v>
      </c>
      <c r="C35" s="52">
        <v>0</v>
      </c>
      <c r="D35" s="59">
        <v>128</v>
      </c>
      <c r="E35" s="59">
        <v>1133</v>
      </c>
      <c r="F35" s="59">
        <v>6038</v>
      </c>
      <c r="G35" s="59">
        <v>8322</v>
      </c>
      <c r="H35" s="59">
        <v>4642</v>
      </c>
      <c r="I35" s="59">
        <v>2006</v>
      </c>
      <c r="J35" s="59">
        <v>1070</v>
      </c>
      <c r="K35" s="59">
        <v>623</v>
      </c>
      <c r="L35" s="59">
        <v>332</v>
      </c>
      <c r="M35" s="59">
        <v>141</v>
      </c>
      <c r="N35" s="59">
        <v>103</v>
      </c>
    </row>
    <row r="36" spans="1:14" s="52" customFormat="1" ht="12.75" customHeight="1" x14ac:dyDescent="0.2">
      <c r="A36" s="27">
        <v>2013</v>
      </c>
      <c r="B36" s="59">
        <v>23846</v>
      </c>
      <c r="C36" s="52">
        <v>0</v>
      </c>
      <c r="D36" s="59">
        <v>101</v>
      </c>
      <c r="E36" s="59">
        <v>961</v>
      </c>
      <c r="F36" s="59">
        <v>5159</v>
      </c>
      <c r="G36" s="59">
        <v>7973</v>
      </c>
      <c r="H36" s="59">
        <v>4892</v>
      </c>
      <c r="I36" s="59">
        <v>2219</v>
      </c>
      <c r="J36" s="59">
        <v>1191</v>
      </c>
      <c r="K36" s="59">
        <v>672</v>
      </c>
      <c r="L36" s="59">
        <v>369</v>
      </c>
      <c r="M36" s="59">
        <v>179</v>
      </c>
      <c r="N36" s="59">
        <v>130</v>
      </c>
    </row>
    <row r="37" spans="1:14" s="52" customFormat="1" ht="12.75" customHeight="1" x14ac:dyDescent="0.2">
      <c r="A37" s="27">
        <v>2014</v>
      </c>
      <c r="B37" s="59">
        <v>23045</v>
      </c>
      <c r="C37" s="52">
        <v>0</v>
      </c>
      <c r="D37" s="59">
        <v>68</v>
      </c>
      <c r="E37" s="59">
        <v>843</v>
      </c>
      <c r="F37" s="59">
        <v>4781</v>
      </c>
      <c r="G37" s="59">
        <v>7949</v>
      </c>
      <c r="H37" s="59">
        <v>4688</v>
      </c>
      <c r="I37" s="59">
        <v>2261</v>
      </c>
      <c r="J37" s="59">
        <v>1110</v>
      </c>
      <c r="K37" s="59">
        <v>663</v>
      </c>
      <c r="L37" s="59">
        <v>390</v>
      </c>
      <c r="M37" s="59">
        <v>152</v>
      </c>
      <c r="N37" s="59">
        <v>140</v>
      </c>
    </row>
    <row r="38" spans="1:14" s="52" customFormat="1" ht="12.75" customHeight="1" x14ac:dyDescent="0.2">
      <c r="A38" s="27">
        <v>2015</v>
      </c>
      <c r="B38" s="59">
        <v>24477</v>
      </c>
      <c r="C38" s="52">
        <v>0</v>
      </c>
      <c r="D38" s="59">
        <v>65</v>
      </c>
      <c r="E38" s="59">
        <v>793</v>
      </c>
      <c r="F38" s="59">
        <v>4883</v>
      </c>
      <c r="G38" s="59">
        <v>8103</v>
      </c>
      <c r="H38" s="59">
        <v>5122</v>
      </c>
      <c r="I38" s="59">
        <v>2627</v>
      </c>
      <c r="J38" s="59">
        <v>1281</v>
      </c>
      <c r="K38" s="59">
        <v>790</v>
      </c>
      <c r="L38" s="59">
        <v>411</v>
      </c>
      <c r="M38" s="59">
        <v>237</v>
      </c>
      <c r="N38" s="59">
        <v>165</v>
      </c>
    </row>
    <row r="39" spans="1:14" s="52" customFormat="1" ht="12.75" customHeight="1" x14ac:dyDescent="0.2">
      <c r="A39" s="27">
        <v>2016</v>
      </c>
      <c r="B39" s="59">
        <v>24990</v>
      </c>
      <c r="C39" s="52">
        <v>0</v>
      </c>
      <c r="D39" s="59">
        <v>39</v>
      </c>
      <c r="E39" s="59">
        <v>702</v>
      </c>
      <c r="F39" s="59">
        <v>4826</v>
      </c>
      <c r="G39" s="59">
        <v>8033</v>
      </c>
      <c r="H39" s="59">
        <v>5256</v>
      </c>
      <c r="I39" s="59">
        <v>2945</v>
      </c>
      <c r="J39" s="59">
        <v>1427</v>
      </c>
      <c r="K39" s="59">
        <v>889</v>
      </c>
      <c r="L39" s="59">
        <v>443</v>
      </c>
      <c r="M39" s="59">
        <v>260</v>
      </c>
      <c r="N39" s="59">
        <v>170</v>
      </c>
    </row>
    <row r="40" spans="1:14" s="52" customFormat="1" ht="12.75" customHeight="1" x14ac:dyDescent="0.2">
      <c r="A40" s="27">
        <v>2017</v>
      </c>
      <c r="B40" s="59">
        <v>24836</v>
      </c>
      <c r="C40" s="52">
        <v>0</v>
      </c>
      <c r="D40" s="259">
        <v>67</v>
      </c>
      <c r="E40" s="259">
        <v>722</v>
      </c>
      <c r="F40" s="259">
        <v>4533</v>
      </c>
      <c r="G40" s="259">
        <v>7636</v>
      </c>
      <c r="H40" s="259">
        <v>5173</v>
      </c>
      <c r="I40" s="259">
        <v>3074</v>
      </c>
      <c r="J40" s="259">
        <v>1615</v>
      </c>
      <c r="K40" s="259">
        <v>990</v>
      </c>
      <c r="L40" s="259">
        <v>577</v>
      </c>
      <c r="M40" s="259">
        <v>283</v>
      </c>
      <c r="N40" s="59">
        <v>166</v>
      </c>
    </row>
    <row r="41" spans="1:14" s="52" customFormat="1" ht="12.75" customHeight="1" x14ac:dyDescent="0.2">
      <c r="A41" s="27">
        <v>2018</v>
      </c>
      <c r="B41" s="59">
        <v>23645</v>
      </c>
      <c r="C41" s="52">
        <v>0</v>
      </c>
      <c r="D41" s="259">
        <v>69</v>
      </c>
      <c r="E41" s="259">
        <v>639</v>
      </c>
      <c r="F41" s="259">
        <v>4217</v>
      </c>
      <c r="G41" s="259">
        <v>7063</v>
      </c>
      <c r="H41" s="259">
        <v>4847</v>
      </c>
      <c r="I41" s="259">
        <v>3100</v>
      </c>
      <c r="J41" s="259">
        <v>1725</v>
      </c>
      <c r="K41" s="259">
        <v>979</v>
      </c>
      <c r="L41" s="259">
        <v>555</v>
      </c>
      <c r="M41" s="259">
        <v>279</v>
      </c>
      <c r="N41" s="59">
        <v>172</v>
      </c>
    </row>
    <row r="42" spans="1:14" s="52" customFormat="1" ht="12.75" customHeight="1" x14ac:dyDescent="0.2">
      <c r="A42" s="27">
        <v>2019</v>
      </c>
      <c r="B42" s="59">
        <v>24176</v>
      </c>
      <c r="C42" s="52">
        <v>0</v>
      </c>
      <c r="D42" s="259">
        <v>53</v>
      </c>
      <c r="E42" s="259">
        <v>747</v>
      </c>
      <c r="F42" s="259">
        <v>4137</v>
      </c>
      <c r="G42" s="259">
        <v>6644</v>
      </c>
      <c r="H42" s="259">
        <v>4871</v>
      </c>
      <c r="I42" s="259">
        <v>3303</v>
      </c>
      <c r="J42" s="259">
        <v>1918</v>
      </c>
      <c r="K42" s="259">
        <v>1200</v>
      </c>
      <c r="L42" s="259">
        <v>664</v>
      </c>
      <c r="M42" s="259">
        <v>415</v>
      </c>
      <c r="N42" s="59">
        <v>224</v>
      </c>
    </row>
    <row r="43" spans="1:14" s="52" customFormat="1" ht="12.75" customHeight="1" x14ac:dyDescent="0.2">
      <c r="A43" s="27">
        <v>2020</v>
      </c>
      <c r="B43" s="59">
        <v>12574</v>
      </c>
      <c r="C43" s="52">
        <v>0</v>
      </c>
      <c r="D43" s="259">
        <v>42</v>
      </c>
      <c r="E43" s="259">
        <v>441</v>
      </c>
      <c r="F43" s="259">
        <v>1899</v>
      </c>
      <c r="G43" s="259">
        <v>2970</v>
      </c>
      <c r="H43" s="259">
        <v>2371</v>
      </c>
      <c r="I43" s="259">
        <v>1860</v>
      </c>
      <c r="J43" s="259">
        <v>1224</v>
      </c>
      <c r="K43" s="259">
        <v>789</v>
      </c>
      <c r="L43" s="259">
        <v>511</v>
      </c>
      <c r="M43" s="259">
        <v>257</v>
      </c>
      <c r="N43" s="59">
        <v>210</v>
      </c>
    </row>
    <row r="44" spans="1:14" s="52" customFormat="1" ht="12.75" customHeight="1" x14ac:dyDescent="0.2">
      <c r="A44" s="27">
        <v>2021</v>
      </c>
      <c r="B44" s="59">
        <v>21477</v>
      </c>
      <c r="C44" s="52">
        <v>0</v>
      </c>
      <c r="D44" s="259">
        <v>52</v>
      </c>
      <c r="E44" s="259">
        <v>537</v>
      </c>
      <c r="F44" s="259">
        <v>3221</v>
      </c>
      <c r="G44" s="259">
        <v>6215</v>
      </c>
      <c r="H44" s="259">
        <v>4211</v>
      </c>
      <c r="I44" s="259">
        <v>2885</v>
      </c>
      <c r="J44" s="259">
        <v>1776</v>
      </c>
      <c r="K44" s="259">
        <v>1204</v>
      </c>
      <c r="L44" s="259">
        <v>732</v>
      </c>
      <c r="M44" s="259">
        <v>391</v>
      </c>
      <c r="N44" s="59">
        <v>253</v>
      </c>
    </row>
    <row r="45" spans="1:14" s="52" customFormat="1" ht="12.75" customHeight="1" x14ac:dyDescent="0.2">
      <c r="A45" s="27">
        <v>2022</v>
      </c>
      <c r="B45" s="59">
        <v>26315</v>
      </c>
      <c r="C45" s="52">
        <v>0</v>
      </c>
      <c r="D45" s="259">
        <v>50</v>
      </c>
      <c r="E45" s="259">
        <v>707</v>
      </c>
      <c r="F45" s="259">
        <v>4038</v>
      </c>
      <c r="G45" s="259">
        <v>7676</v>
      </c>
      <c r="H45" s="259">
        <v>4947</v>
      </c>
      <c r="I45" s="259">
        <v>3389</v>
      </c>
      <c r="J45" s="259">
        <v>2330</v>
      </c>
      <c r="K45" s="259">
        <v>1470</v>
      </c>
      <c r="L45" s="259">
        <v>898</v>
      </c>
      <c r="M45" s="259">
        <v>508</v>
      </c>
      <c r="N45" s="59">
        <v>302</v>
      </c>
    </row>
    <row r="46" spans="1:14" s="52" customFormat="1" ht="12.75" customHeight="1" x14ac:dyDescent="0.2">
      <c r="A46" s="27"/>
      <c r="B46" s="59"/>
      <c r="C46" s="59"/>
      <c r="D46" s="59"/>
      <c r="E46" s="59"/>
      <c r="F46" s="59"/>
      <c r="G46" s="59"/>
      <c r="H46" s="59"/>
      <c r="I46" s="59"/>
      <c r="J46" s="59"/>
      <c r="K46" s="59"/>
      <c r="L46" s="59"/>
      <c r="M46" s="59"/>
      <c r="N46" s="59"/>
    </row>
    <row r="47" spans="1:14" s="52" customFormat="1" ht="12.75" customHeight="1" x14ac:dyDescent="0.2">
      <c r="A47" s="27" t="s">
        <v>128</v>
      </c>
      <c r="B47" s="59"/>
      <c r="C47" s="59"/>
      <c r="D47" s="59"/>
      <c r="E47" s="59"/>
      <c r="F47" s="59"/>
      <c r="G47" s="59"/>
      <c r="H47" s="59"/>
      <c r="I47" s="59"/>
      <c r="J47" s="59"/>
      <c r="K47" s="59"/>
      <c r="L47" s="59"/>
      <c r="M47" s="59"/>
      <c r="N47" s="59"/>
    </row>
    <row r="48" spans="1:14" s="52" customFormat="1" ht="12.75" customHeight="1" x14ac:dyDescent="0.2">
      <c r="A48" s="27"/>
      <c r="B48" s="59"/>
      <c r="C48" s="59"/>
      <c r="D48" s="59"/>
      <c r="E48" s="59"/>
      <c r="F48" s="59"/>
      <c r="G48" s="59"/>
      <c r="H48" s="59"/>
      <c r="I48" s="59"/>
      <c r="J48" s="59"/>
      <c r="K48" s="59"/>
      <c r="L48" s="59"/>
      <c r="M48" s="59"/>
      <c r="N48" s="59"/>
    </row>
    <row r="49" spans="1:14" s="52" customFormat="1" ht="12.75" customHeight="1" x14ac:dyDescent="0.2">
      <c r="A49" s="100" t="s">
        <v>66</v>
      </c>
      <c r="B49" s="59"/>
      <c r="C49" s="59"/>
      <c r="D49" s="59"/>
      <c r="E49" s="59"/>
      <c r="F49" s="59"/>
      <c r="G49" s="59"/>
      <c r="H49" s="59"/>
      <c r="I49" s="59"/>
      <c r="J49" s="59"/>
      <c r="K49" s="59"/>
      <c r="L49" s="59"/>
      <c r="M49" s="59"/>
      <c r="N49" s="59"/>
    </row>
    <row r="50" spans="1:14" s="52" customFormat="1" ht="12.75" customHeight="1" x14ac:dyDescent="0.2">
      <c r="A50" s="100"/>
      <c r="B50" s="59"/>
      <c r="C50" s="59"/>
      <c r="D50" s="59"/>
      <c r="E50" s="59"/>
      <c r="F50" s="59"/>
      <c r="G50" s="59"/>
      <c r="H50" s="59"/>
      <c r="I50" s="59"/>
      <c r="J50" s="59"/>
      <c r="K50" s="59"/>
      <c r="L50" s="59"/>
      <c r="M50" s="59"/>
      <c r="N50" s="59"/>
    </row>
    <row r="51" spans="1:14" s="52" customFormat="1" ht="12.75" customHeight="1" x14ac:dyDescent="0.2">
      <c r="A51" s="27">
        <v>2008</v>
      </c>
      <c r="B51" s="154">
        <f t="shared" ref="B51:B56" si="0">SUM(C51:N51)</f>
        <v>100.00000000000001</v>
      </c>
      <c r="C51" s="154">
        <f t="shared" ref="C51:N51" si="1">(C13/26815)*100</f>
        <v>0</v>
      </c>
      <c r="D51" s="154">
        <f t="shared" si="1"/>
        <v>0.22375536080551933</v>
      </c>
      <c r="E51" s="154">
        <f t="shared" si="1"/>
        <v>3.5465224687674808</v>
      </c>
      <c r="F51" s="154">
        <f t="shared" si="1"/>
        <v>25.097892970352415</v>
      </c>
      <c r="G51" s="154">
        <f t="shared" si="1"/>
        <v>37.258996830132389</v>
      </c>
      <c r="H51" s="154">
        <f t="shared" si="1"/>
        <v>16.811486108521351</v>
      </c>
      <c r="I51" s="154">
        <f t="shared" si="1"/>
        <v>7.2049226179377213</v>
      </c>
      <c r="J51" s="154">
        <f t="shared" si="1"/>
        <v>3.8597799738952081</v>
      </c>
      <c r="K51" s="154">
        <f t="shared" si="1"/>
        <v>2.3419727764311018</v>
      </c>
      <c r="L51" s="154">
        <f t="shared" si="1"/>
        <v>1.5737460376654859</v>
      </c>
      <c r="M51" s="154">
        <f t="shared" si="1"/>
        <v>1.0180868916651127</v>
      </c>
      <c r="N51" s="154">
        <f t="shared" si="1"/>
        <v>1.0628379638262166</v>
      </c>
    </row>
    <row r="52" spans="1:14" s="52" customFormat="1" ht="12.75" customHeight="1" x14ac:dyDescent="0.2">
      <c r="A52" s="27">
        <v>2009</v>
      </c>
      <c r="B52" s="154">
        <f t="shared" si="0"/>
        <v>100.00000000000001</v>
      </c>
      <c r="C52" s="154">
        <f t="shared" ref="C52:N52" si="2">(C14/24585)*100</f>
        <v>0</v>
      </c>
      <c r="D52" s="154">
        <f t="shared" si="2"/>
        <v>0.19524100061012814</v>
      </c>
      <c r="E52" s="154">
        <f t="shared" si="2"/>
        <v>3.2499491559894249</v>
      </c>
      <c r="F52" s="154">
        <f t="shared" si="2"/>
        <v>22.485255236933089</v>
      </c>
      <c r="G52" s="154">
        <f t="shared" si="2"/>
        <v>37.360178970917225</v>
      </c>
      <c r="H52" s="154">
        <f t="shared" si="2"/>
        <v>18.783811267032743</v>
      </c>
      <c r="I52" s="154">
        <f t="shared" si="2"/>
        <v>7.4964409192597117</v>
      </c>
      <c r="J52" s="154">
        <f t="shared" si="2"/>
        <v>4.1976815131177547</v>
      </c>
      <c r="K52" s="154">
        <f t="shared" si="2"/>
        <v>2.7293064876957494</v>
      </c>
      <c r="L52" s="154">
        <f t="shared" si="2"/>
        <v>1.427699816961562</v>
      </c>
      <c r="M52" s="154">
        <f t="shared" si="2"/>
        <v>1.0128126906650396</v>
      </c>
      <c r="N52" s="154">
        <f t="shared" si="2"/>
        <v>1.0616229408175717</v>
      </c>
    </row>
    <row r="53" spans="1:14" s="52" customFormat="1" ht="12.75" customHeight="1" x14ac:dyDescent="0.2">
      <c r="A53" s="27">
        <v>2010</v>
      </c>
      <c r="B53" s="154">
        <f t="shared" si="0"/>
        <v>100</v>
      </c>
      <c r="C53" s="154">
        <f t="shared" ref="C53:N53" si="3">(C15/24597)*100</f>
        <v>0</v>
      </c>
      <c r="D53" s="154">
        <f t="shared" si="3"/>
        <v>0.14229377566369883</v>
      </c>
      <c r="E53" s="154">
        <f t="shared" si="3"/>
        <v>2.7442371020856204</v>
      </c>
      <c r="F53" s="154">
        <f t="shared" si="3"/>
        <v>19.908931983575233</v>
      </c>
      <c r="G53" s="154">
        <f t="shared" si="3"/>
        <v>36.57356588201813</v>
      </c>
      <c r="H53" s="154">
        <f t="shared" si="3"/>
        <v>19.982111639630848</v>
      </c>
      <c r="I53" s="154">
        <f t="shared" si="3"/>
        <v>8.9116558929950802</v>
      </c>
      <c r="J53" s="154">
        <f t="shared" si="3"/>
        <v>4.817660690328089</v>
      </c>
      <c r="K53" s="154">
        <f t="shared" si="3"/>
        <v>2.8946619506443878</v>
      </c>
      <c r="L53" s="154">
        <f t="shared" si="3"/>
        <v>1.609952433223564</v>
      </c>
      <c r="M53" s="154">
        <f t="shared" si="3"/>
        <v>1.1302191324145221</v>
      </c>
      <c r="N53" s="154">
        <f t="shared" si="3"/>
        <v>1.2847095174208238</v>
      </c>
    </row>
    <row r="54" spans="1:14" s="52" customFormat="1" ht="12.75" customHeight="1" x14ac:dyDescent="0.2">
      <c r="A54" s="27">
        <v>2011</v>
      </c>
      <c r="B54" s="154">
        <f t="shared" si="0"/>
        <v>100</v>
      </c>
      <c r="C54" s="154">
        <f t="shared" ref="C54:N54" si="4">(C16/24405)*100</f>
        <v>0</v>
      </c>
      <c r="D54" s="154">
        <f t="shared" si="4"/>
        <v>9.0145461995492726E-2</v>
      </c>
      <c r="E54" s="154">
        <f t="shared" si="4"/>
        <v>2.6429010448678549</v>
      </c>
      <c r="F54" s="154">
        <f t="shared" si="4"/>
        <v>18.307723827084612</v>
      </c>
      <c r="G54" s="154">
        <f t="shared" si="4"/>
        <v>35.123950010243803</v>
      </c>
      <c r="H54" s="154">
        <f t="shared" si="4"/>
        <v>21.3439868879328</v>
      </c>
      <c r="I54" s="154">
        <f t="shared" si="4"/>
        <v>9.8627330465068628</v>
      </c>
      <c r="J54" s="154">
        <f t="shared" si="4"/>
        <v>4.9006351157549686</v>
      </c>
      <c r="K54" s="154">
        <f t="shared" si="4"/>
        <v>3.0895308338455236</v>
      </c>
      <c r="L54" s="154">
        <f t="shared" si="4"/>
        <v>2.0159803318992009</v>
      </c>
      <c r="M54" s="154">
        <f t="shared" si="4"/>
        <v>1.1923786109403811</v>
      </c>
      <c r="N54" s="154">
        <f t="shared" si="4"/>
        <v>1.4300348289284983</v>
      </c>
    </row>
    <row r="55" spans="1:14" s="52" customFormat="1" ht="12.75" customHeight="1" x14ac:dyDescent="0.2">
      <c r="A55" s="27">
        <v>2012</v>
      </c>
      <c r="B55" s="154">
        <f t="shared" si="0"/>
        <v>100</v>
      </c>
      <c r="C55" s="154">
        <f t="shared" ref="C55:N55" si="5">(C17/24558)*100</f>
        <v>0</v>
      </c>
      <c r="D55" s="154">
        <f t="shared" si="5"/>
        <v>0.13030377066536364</v>
      </c>
      <c r="E55" s="154">
        <f t="shared" si="5"/>
        <v>2.4269077286423975</v>
      </c>
      <c r="F55" s="154">
        <f t="shared" si="5"/>
        <v>16.605586774167278</v>
      </c>
      <c r="G55" s="154">
        <f t="shared" si="5"/>
        <v>34.383907484322826</v>
      </c>
      <c r="H55" s="154">
        <f t="shared" si="5"/>
        <v>22.322664712110107</v>
      </c>
      <c r="I55" s="154">
        <f t="shared" si="5"/>
        <v>10.444661617395553</v>
      </c>
      <c r="J55" s="154">
        <f t="shared" si="5"/>
        <v>5.3913185112794197</v>
      </c>
      <c r="K55" s="154">
        <f t="shared" si="5"/>
        <v>3.387898037299454</v>
      </c>
      <c r="L55" s="154">
        <f t="shared" si="5"/>
        <v>2.0807883378125256</v>
      </c>
      <c r="M55" s="154">
        <f t="shared" si="5"/>
        <v>1.3396856421532699</v>
      </c>
      <c r="N55" s="154">
        <f t="shared" si="5"/>
        <v>1.4862773841518038</v>
      </c>
    </row>
    <row r="56" spans="1:14" s="52" customFormat="1" ht="12.75" customHeight="1" x14ac:dyDescent="0.2">
      <c r="A56" s="27">
        <v>2013</v>
      </c>
      <c r="B56" s="154">
        <f t="shared" si="0"/>
        <v>100.00000000000001</v>
      </c>
      <c r="C56" s="154">
        <f t="shared" ref="C56:N56" si="6">(C18/23835)*100</f>
        <v>0</v>
      </c>
      <c r="D56" s="154">
        <f t="shared" si="6"/>
        <v>0.15523389972729179</v>
      </c>
      <c r="E56" s="154">
        <f t="shared" si="6"/>
        <v>2.0180406964547934</v>
      </c>
      <c r="F56" s="154">
        <f t="shared" si="6"/>
        <v>14.252150199286765</v>
      </c>
      <c r="G56" s="154">
        <f t="shared" si="6"/>
        <v>32.225718481225094</v>
      </c>
      <c r="H56" s="154">
        <f t="shared" si="6"/>
        <v>24.417872876022656</v>
      </c>
      <c r="I56" s="154">
        <f t="shared" si="6"/>
        <v>11.722257184812252</v>
      </c>
      <c r="J56" s="154">
        <f t="shared" si="6"/>
        <v>5.9492343192783723</v>
      </c>
      <c r="K56" s="154">
        <f t="shared" si="6"/>
        <v>3.4403188588210614</v>
      </c>
      <c r="L56" s="154">
        <f t="shared" si="6"/>
        <v>2.4459827984057059</v>
      </c>
      <c r="M56" s="154">
        <f t="shared" si="6"/>
        <v>1.5900985945038808</v>
      </c>
      <c r="N56" s="154">
        <f t="shared" si="6"/>
        <v>1.7830920914621355</v>
      </c>
    </row>
    <row r="57" spans="1:14" s="52" customFormat="1" ht="12.75" customHeight="1" x14ac:dyDescent="0.2">
      <c r="A57" s="27">
        <v>2014</v>
      </c>
      <c r="B57" s="154">
        <f t="shared" ref="B57:N57" si="7">(B19/23148)*100</f>
        <v>100</v>
      </c>
      <c r="C57" s="154">
        <f t="shared" si="7"/>
        <v>0</v>
      </c>
      <c r="D57" s="154">
        <f t="shared" si="7"/>
        <v>7.3440470019008122E-2</v>
      </c>
      <c r="E57" s="154">
        <f t="shared" si="7"/>
        <v>1.663210644548125</v>
      </c>
      <c r="F57" s="154">
        <f t="shared" si="7"/>
        <v>13.75928805944358</v>
      </c>
      <c r="G57" s="154">
        <f t="shared" si="7"/>
        <v>32.922930706756524</v>
      </c>
      <c r="H57" s="154">
        <f t="shared" si="7"/>
        <v>24.282875410402628</v>
      </c>
      <c r="I57" s="154">
        <f t="shared" si="7"/>
        <v>12.199758078451701</v>
      </c>
      <c r="J57" s="154">
        <f t="shared" si="7"/>
        <v>6.0307585968550192</v>
      </c>
      <c r="K57" s="154">
        <f t="shared" si="7"/>
        <v>3.5769828926905132</v>
      </c>
      <c r="L57" s="154">
        <f t="shared" si="7"/>
        <v>2.172973907033005</v>
      </c>
      <c r="M57" s="154">
        <f t="shared" si="7"/>
        <v>1.4601693450838085</v>
      </c>
      <c r="N57" s="154">
        <f t="shared" si="7"/>
        <v>1.857611888716088</v>
      </c>
    </row>
    <row r="58" spans="1:14" s="52" customFormat="1" ht="12.75" customHeight="1" x14ac:dyDescent="0.2">
      <c r="A58" s="27">
        <v>2015</v>
      </c>
      <c r="B58" s="154">
        <f t="shared" ref="B58:N58" si="8">(B20/24463)*100</f>
        <v>100</v>
      </c>
      <c r="C58" s="154">
        <f t="shared" si="8"/>
        <v>0</v>
      </c>
      <c r="D58" s="154">
        <f t="shared" si="8"/>
        <v>5.3141478968237746E-2</v>
      </c>
      <c r="E58" s="154">
        <f t="shared" si="8"/>
        <v>1.3939418713976208</v>
      </c>
      <c r="F58" s="154">
        <f t="shared" si="8"/>
        <v>13.20361362056984</v>
      </c>
      <c r="G58" s="154">
        <f t="shared" si="8"/>
        <v>31.431140906675388</v>
      </c>
      <c r="H58" s="154">
        <f t="shared" si="8"/>
        <v>24.101704615133059</v>
      </c>
      <c r="I58" s="154">
        <f t="shared" si="8"/>
        <v>13.326247802804234</v>
      </c>
      <c r="J58" s="154">
        <f t="shared" si="8"/>
        <v>6.3033969668478935</v>
      </c>
      <c r="K58" s="154">
        <f t="shared" si="8"/>
        <v>3.8875035768303152</v>
      </c>
      <c r="L58" s="154">
        <f t="shared" si="8"/>
        <v>2.5630544086988514</v>
      </c>
      <c r="M58" s="154">
        <f t="shared" si="8"/>
        <v>1.5901565629726528</v>
      </c>
      <c r="N58" s="154">
        <f t="shared" si="8"/>
        <v>2.1460981891019091</v>
      </c>
    </row>
    <row r="59" spans="1:14" s="52" customFormat="1" ht="12.75" customHeight="1" x14ac:dyDescent="0.2">
      <c r="A59" s="27">
        <v>2016</v>
      </c>
      <c r="B59" s="154">
        <f t="shared" ref="B59:N59" si="9">(B21/25020)*100</f>
        <v>100</v>
      </c>
      <c r="C59" s="154">
        <f t="shared" si="9"/>
        <v>0</v>
      </c>
      <c r="D59" s="154">
        <f t="shared" si="9"/>
        <v>3.5971223021582732E-2</v>
      </c>
      <c r="E59" s="154">
        <f t="shared" si="9"/>
        <v>1.3709032773780974</v>
      </c>
      <c r="F59" s="154">
        <f t="shared" si="9"/>
        <v>12.258193445243805</v>
      </c>
      <c r="G59" s="154">
        <f t="shared" si="9"/>
        <v>29.984012789768183</v>
      </c>
      <c r="H59" s="154">
        <f t="shared" si="9"/>
        <v>24.43645083932854</v>
      </c>
      <c r="I59" s="154">
        <f t="shared" si="9"/>
        <v>14.060751398880894</v>
      </c>
      <c r="J59" s="154">
        <f t="shared" si="9"/>
        <v>7.0983213429256589</v>
      </c>
      <c r="K59" s="154">
        <f t="shared" si="9"/>
        <v>4.1247002398081536</v>
      </c>
      <c r="L59" s="154">
        <f t="shared" si="9"/>
        <v>2.6978417266187051</v>
      </c>
      <c r="M59" s="154">
        <f t="shared" si="9"/>
        <v>1.7106314948041565</v>
      </c>
      <c r="N59" s="154">
        <f t="shared" si="9"/>
        <v>2.2222222222222223</v>
      </c>
    </row>
    <row r="60" spans="1:14" s="52" customFormat="1" ht="12.75" customHeight="1" x14ac:dyDescent="0.2">
      <c r="A60" s="27">
        <v>2017</v>
      </c>
      <c r="B60" s="154">
        <f t="shared" ref="B60:N60" si="10">(B23/$B23)*100</f>
        <v>100</v>
      </c>
      <c r="C60" s="154">
        <f t="shared" si="10"/>
        <v>0</v>
      </c>
      <c r="D60" s="154">
        <f t="shared" si="10"/>
        <v>6.7536195179604075E-2</v>
      </c>
      <c r="E60" s="154">
        <f t="shared" si="10"/>
        <v>1.3000717572073783</v>
      </c>
      <c r="F60" s="154">
        <f t="shared" si="10"/>
        <v>11.460048119539065</v>
      </c>
      <c r="G60" s="154">
        <f t="shared" si="10"/>
        <v>27.466126377105233</v>
      </c>
      <c r="H60" s="154">
        <f t="shared" si="10"/>
        <v>23.291545312565955</v>
      </c>
      <c r="I60" s="154">
        <f t="shared" si="10"/>
        <v>15.123886708032586</v>
      </c>
      <c r="J60" s="154">
        <f t="shared" si="10"/>
        <v>8.4040352876619817</v>
      </c>
      <c r="K60" s="154">
        <f t="shared" si="10"/>
        <v>5.2467181630154913</v>
      </c>
      <c r="L60" s="154">
        <f t="shared" si="10"/>
        <v>3.1657591490439412</v>
      </c>
      <c r="M60" s="154">
        <f t="shared" si="10"/>
        <v>2.2118103921320333</v>
      </c>
      <c r="N60" s="154">
        <f t="shared" si="10"/>
        <v>2.2624625385167363</v>
      </c>
    </row>
    <row r="61" spans="1:14" s="52" customFormat="1" ht="12.75" customHeight="1" x14ac:dyDescent="0.2">
      <c r="A61" s="27">
        <v>2018</v>
      </c>
      <c r="B61" s="154">
        <f t="shared" ref="B61:N61" si="11">(B23/$B23)*100</f>
        <v>100</v>
      </c>
      <c r="C61" s="154">
        <f t="shared" si="11"/>
        <v>0</v>
      </c>
      <c r="D61" s="154">
        <f t="shared" si="11"/>
        <v>6.7536195179604075E-2</v>
      </c>
      <c r="E61" s="154">
        <f t="shared" si="11"/>
        <v>1.3000717572073783</v>
      </c>
      <c r="F61" s="154">
        <f t="shared" si="11"/>
        <v>11.460048119539065</v>
      </c>
      <c r="G61" s="154">
        <f t="shared" si="11"/>
        <v>27.466126377105233</v>
      </c>
      <c r="H61" s="154">
        <f t="shared" si="11"/>
        <v>23.291545312565955</v>
      </c>
      <c r="I61" s="154">
        <f t="shared" si="11"/>
        <v>15.123886708032586</v>
      </c>
      <c r="J61" s="154">
        <f t="shared" si="11"/>
        <v>8.4040352876619817</v>
      </c>
      <c r="K61" s="154">
        <f t="shared" si="11"/>
        <v>5.2467181630154913</v>
      </c>
      <c r="L61" s="154">
        <f t="shared" si="11"/>
        <v>3.1657591490439412</v>
      </c>
      <c r="M61" s="154">
        <f t="shared" si="11"/>
        <v>2.2118103921320333</v>
      </c>
      <c r="N61" s="154">
        <f t="shared" si="11"/>
        <v>2.2624625385167363</v>
      </c>
    </row>
    <row r="62" spans="1:14" s="52" customFormat="1" ht="12.75" customHeight="1" x14ac:dyDescent="0.2">
      <c r="A62" s="27">
        <v>2019</v>
      </c>
      <c r="B62" s="154">
        <f t="shared" ref="B62:N62" si="12">(B24/$B24)*100</f>
        <v>100</v>
      </c>
      <c r="C62" s="154">
        <f t="shared" si="12"/>
        <v>0</v>
      </c>
      <c r="D62" s="154">
        <f t="shared" si="12"/>
        <v>4.1385589537722964E-2</v>
      </c>
      <c r="E62" s="154">
        <f t="shared" si="12"/>
        <v>1.5519596076646112</v>
      </c>
      <c r="F62" s="154">
        <f t="shared" si="12"/>
        <v>11.269296031121963</v>
      </c>
      <c r="G62" s="154">
        <f t="shared" si="12"/>
        <v>25.61354136489674</v>
      </c>
      <c r="H62" s="154">
        <f t="shared" si="12"/>
        <v>22.012995075114844</v>
      </c>
      <c r="I62" s="154">
        <f t="shared" si="12"/>
        <v>15.921036295162025</v>
      </c>
      <c r="J62" s="154">
        <f t="shared" si="12"/>
        <v>8.9723958117783393</v>
      </c>
      <c r="K62" s="154">
        <f t="shared" si="12"/>
        <v>5.5994702644539176</v>
      </c>
      <c r="L62" s="154">
        <f t="shared" si="12"/>
        <v>3.7329801763026116</v>
      </c>
      <c r="M62" s="154">
        <f t="shared" si="12"/>
        <v>2.5824607871539129</v>
      </c>
      <c r="N62" s="154">
        <f t="shared" si="12"/>
        <v>2.7024789968133094</v>
      </c>
    </row>
    <row r="63" spans="1:14" s="52" customFormat="1" ht="12.75" customHeight="1" x14ac:dyDescent="0.2">
      <c r="A63" s="27">
        <v>2020</v>
      </c>
      <c r="B63" s="154">
        <f t="shared" ref="B63:N63" si="13">(B25/$B25)*100</f>
        <v>100</v>
      </c>
      <c r="C63" s="154">
        <f t="shared" si="13"/>
        <v>0</v>
      </c>
      <c r="D63" s="154">
        <f t="shared" si="13"/>
        <v>3.9666798889329634E-2</v>
      </c>
      <c r="E63" s="154">
        <f t="shared" si="13"/>
        <v>1.7691392304641014</v>
      </c>
      <c r="F63" s="154">
        <f t="shared" si="13"/>
        <v>11.074970249900833</v>
      </c>
      <c r="G63" s="154">
        <f t="shared" si="13"/>
        <v>20.809202697342325</v>
      </c>
      <c r="H63" s="154">
        <f t="shared" si="13"/>
        <v>19.904799682665608</v>
      </c>
      <c r="I63" s="154">
        <f t="shared" si="13"/>
        <v>16.009520031733441</v>
      </c>
      <c r="J63" s="154">
        <f t="shared" si="13"/>
        <v>10.948036493454978</v>
      </c>
      <c r="K63" s="154">
        <f t="shared" si="13"/>
        <v>6.8702895676318914</v>
      </c>
      <c r="L63" s="154">
        <f t="shared" si="13"/>
        <v>5.1804839349464498</v>
      </c>
      <c r="M63" s="154">
        <f t="shared" si="13"/>
        <v>3.5938119793732648</v>
      </c>
      <c r="N63" s="154">
        <f t="shared" si="13"/>
        <v>3.8000793335977785</v>
      </c>
    </row>
    <row r="64" spans="1:14" s="52" customFormat="1" ht="12.75" customHeight="1" x14ac:dyDescent="0.2">
      <c r="A64" s="27">
        <v>2021</v>
      </c>
      <c r="B64" s="154">
        <f t="shared" ref="B64:N64" si="14">(B26/$B26)*100</f>
        <v>100</v>
      </c>
      <c r="C64" s="154">
        <f t="shared" si="14"/>
        <v>0</v>
      </c>
      <c r="D64" s="154">
        <f t="shared" si="14"/>
        <v>4.2046250875963559E-2</v>
      </c>
      <c r="E64" s="154">
        <f t="shared" si="14"/>
        <v>1.228684886708713</v>
      </c>
      <c r="F64" s="154">
        <f t="shared" si="14"/>
        <v>9.7080121466946974</v>
      </c>
      <c r="G64" s="154">
        <f t="shared" si="14"/>
        <v>25.353889278206026</v>
      </c>
      <c r="H64" s="154">
        <f t="shared" si="14"/>
        <v>22.363933660359727</v>
      </c>
      <c r="I64" s="154">
        <f t="shared" si="14"/>
        <v>15.131978509693997</v>
      </c>
      <c r="J64" s="154">
        <f t="shared" si="14"/>
        <v>9.754730203223545</v>
      </c>
      <c r="K64" s="154">
        <f t="shared" si="14"/>
        <v>6.2088297126839525</v>
      </c>
      <c r="L64" s="154">
        <f t="shared" si="14"/>
        <v>4.2373277271665497</v>
      </c>
      <c r="M64" s="154">
        <f t="shared" si="14"/>
        <v>2.8077551973837886</v>
      </c>
      <c r="N64" s="154">
        <f t="shared" si="14"/>
        <v>3.1628124270030367</v>
      </c>
    </row>
    <row r="65" spans="1:14" s="52" customFormat="1" ht="12.75" customHeight="1" x14ac:dyDescent="0.2">
      <c r="A65" s="27">
        <v>2022</v>
      </c>
      <c r="B65" s="154">
        <f t="shared" ref="B65:N65" si="15">(B27/$B27)*100</f>
        <v>100</v>
      </c>
      <c r="C65" s="154">
        <f t="shared" si="15"/>
        <v>0</v>
      </c>
      <c r="D65" s="154">
        <f t="shared" si="15"/>
        <v>4.5632581663307602E-2</v>
      </c>
      <c r="E65" s="154">
        <f t="shared" si="15"/>
        <v>1.3347530136517474</v>
      </c>
      <c r="F65" s="154">
        <f t="shared" si="15"/>
        <v>10.039167965927673</v>
      </c>
      <c r="G65" s="154">
        <f t="shared" si="15"/>
        <v>25.999163402669506</v>
      </c>
      <c r="H65" s="154">
        <f t="shared" si="15"/>
        <v>21.032817431646194</v>
      </c>
      <c r="I65" s="154">
        <f t="shared" si="15"/>
        <v>14.963684070426284</v>
      </c>
      <c r="J65" s="154">
        <f t="shared" si="15"/>
        <v>10.107616838422635</v>
      </c>
      <c r="K65" s="154">
        <f t="shared" si="15"/>
        <v>6.2516636878731404</v>
      </c>
      <c r="L65" s="154">
        <f t="shared" si="15"/>
        <v>4.2248165189945617</v>
      </c>
      <c r="M65" s="154">
        <f t="shared" si="15"/>
        <v>2.9585123778377764</v>
      </c>
      <c r="N65" s="154">
        <f t="shared" si="15"/>
        <v>3.0421721108871735</v>
      </c>
    </row>
    <row r="66" spans="1:14" s="52" customFormat="1" ht="12.75" customHeight="1" x14ac:dyDescent="0.2">
      <c r="A66" s="101"/>
      <c r="B66" s="59"/>
      <c r="C66" s="59"/>
      <c r="D66" s="59"/>
      <c r="E66" s="59"/>
      <c r="F66" s="59"/>
      <c r="G66" s="59"/>
      <c r="H66" s="59"/>
      <c r="I66" s="59"/>
      <c r="J66" s="59"/>
      <c r="K66" s="59"/>
      <c r="L66" s="59"/>
      <c r="M66" s="59"/>
      <c r="N66" s="59"/>
    </row>
    <row r="67" spans="1:14" s="52" customFormat="1" ht="12.75" customHeight="1" x14ac:dyDescent="0.2">
      <c r="A67" s="101" t="s">
        <v>67</v>
      </c>
      <c r="B67" s="59"/>
      <c r="C67" s="59"/>
      <c r="D67" s="59"/>
      <c r="E67" s="59"/>
      <c r="F67" s="59"/>
      <c r="G67" s="59"/>
      <c r="H67" s="59"/>
      <c r="I67" s="59"/>
      <c r="J67" s="59"/>
      <c r="K67" s="59"/>
      <c r="L67" s="59"/>
      <c r="M67" s="59"/>
      <c r="N67" s="59"/>
    </row>
    <row r="68" spans="1:14" s="52" customFormat="1" ht="12.75" customHeight="1" x14ac:dyDescent="0.2">
      <c r="A68" s="101"/>
      <c r="B68" s="59"/>
      <c r="C68" s="59"/>
      <c r="D68" s="59"/>
      <c r="E68" s="59"/>
      <c r="F68" s="59"/>
      <c r="G68" s="59"/>
      <c r="H68" s="59"/>
      <c r="I68" s="59"/>
      <c r="J68" s="59"/>
      <c r="K68" s="59"/>
      <c r="L68" s="59"/>
      <c r="M68" s="59"/>
      <c r="N68" s="59"/>
    </row>
    <row r="69" spans="1:14" s="52" customFormat="1" ht="12.75" customHeight="1" x14ac:dyDescent="0.2">
      <c r="A69" s="27">
        <v>2008</v>
      </c>
      <c r="B69" s="154">
        <v>100</v>
      </c>
      <c r="C69" s="154">
        <v>0</v>
      </c>
      <c r="D69" s="154">
        <v>0.72134350227298338</v>
      </c>
      <c r="E69" s="154">
        <v>7.2247060149528499</v>
      </c>
      <c r="F69" s="154">
        <v>32.896269301574179</v>
      </c>
      <c r="G69" s="154">
        <v>33.918172596460913</v>
      </c>
      <c r="H69" s="154">
        <v>13.303527820565803</v>
      </c>
      <c r="I69" s="154">
        <v>5.5791411503926058</v>
      </c>
      <c r="J69" s="154">
        <v>3.1370928354059435</v>
      </c>
      <c r="K69" s="154">
        <v>1.6493218619679153</v>
      </c>
      <c r="L69" s="154">
        <v>0.80775444264943452</v>
      </c>
      <c r="M69" s="154">
        <v>0.43581169928992747</v>
      </c>
      <c r="N69" s="154">
        <v>0.3268587744674456</v>
      </c>
    </row>
    <row r="70" spans="1:14" s="52" customFormat="1" ht="12.75" customHeight="1" x14ac:dyDescent="0.2">
      <c r="A70" s="27">
        <v>2009</v>
      </c>
      <c r="B70" s="154">
        <v>100</v>
      </c>
      <c r="C70" s="154">
        <v>0</v>
      </c>
      <c r="D70" s="154">
        <v>0.60327492099971269</v>
      </c>
      <c r="E70" s="154">
        <v>6.6729593302417207</v>
      </c>
      <c r="F70" s="154">
        <v>30.627487996060243</v>
      </c>
      <c r="G70" s="154">
        <v>34.8339967989494</v>
      </c>
      <c r="H70" s="154">
        <v>14.601715434809373</v>
      </c>
      <c r="I70" s="154">
        <v>6.0409570320515451</v>
      </c>
      <c r="J70" s="154">
        <v>3.2872327327943531</v>
      </c>
      <c r="K70" s="154">
        <v>1.8713834284072721</v>
      </c>
      <c r="L70" s="154">
        <v>0.77974309516969675</v>
      </c>
      <c r="M70" s="154">
        <v>0.40218328066647518</v>
      </c>
      <c r="N70" s="154">
        <v>0.27906594985020727</v>
      </c>
    </row>
    <row r="71" spans="1:14" ht="12.75" customHeight="1" x14ac:dyDescent="0.25">
      <c r="A71" s="27">
        <v>2010</v>
      </c>
      <c r="B71" s="154">
        <v>100</v>
      </c>
      <c r="C71" s="154">
        <v>0</v>
      </c>
      <c r="D71" s="154">
        <v>0.48947626040137049</v>
      </c>
      <c r="E71" s="154">
        <v>5.6942404960026103</v>
      </c>
      <c r="F71" s="154">
        <v>28.00620003263175</v>
      </c>
      <c r="G71" s="154">
        <v>34.960841899167889</v>
      </c>
      <c r="H71" s="154">
        <v>16.132321749061838</v>
      </c>
      <c r="I71" s="154">
        <v>6.7751672377223047</v>
      </c>
      <c r="J71" s="154">
        <v>3.801598955783978</v>
      </c>
      <c r="K71" s="154">
        <v>2.3209332680698318</v>
      </c>
      <c r="L71" s="154">
        <v>1.0238211780062001</v>
      </c>
      <c r="M71" s="154">
        <v>0.49355522923804862</v>
      </c>
      <c r="N71" s="154">
        <v>0.30184369391417848</v>
      </c>
    </row>
    <row r="72" spans="1:14" ht="12.75" customHeight="1" x14ac:dyDescent="0.25">
      <c r="A72" s="27">
        <v>2011</v>
      </c>
      <c r="B72" s="154">
        <v>100</v>
      </c>
      <c r="C72" s="154">
        <f>(C34/24264)*100</f>
        <v>0</v>
      </c>
      <c r="D72" s="154">
        <f t="shared" ref="D72:N72" si="16">(D34/24264)*100</f>
        <v>0.47395318166831518</v>
      </c>
      <c r="E72" s="154">
        <f t="shared" si="16"/>
        <v>5.3247609627431585</v>
      </c>
      <c r="F72" s="154">
        <f t="shared" si="16"/>
        <v>25.708869106495218</v>
      </c>
      <c r="G72" s="154">
        <f t="shared" si="16"/>
        <v>34.730464886251241</v>
      </c>
      <c r="H72" s="154">
        <f t="shared" si="16"/>
        <v>17.482690405539071</v>
      </c>
      <c r="I72" s="154">
        <f t="shared" si="16"/>
        <v>7.620342894823608</v>
      </c>
      <c r="J72" s="154">
        <f t="shared" si="16"/>
        <v>3.9688427299703268</v>
      </c>
      <c r="K72" s="154">
        <f t="shared" si="16"/>
        <v>2.6046818331684802</v>
      </c>
      <c r="L72" s="154">
        <f t="shared" si="16"/>
        <v>1.1704582921200131</v>
      </c>
      <c r="M72" s="154">
        <f t="shared" si="16"/>
        <v>0.58110781404549949</v>
      </c>
      <c r="N72" s="154">
        <f t="shared" si="16"/>
        <v>0.33382789317507416</v>
      </c>
    </row>
    <row r="73" spans="1:14" ht="12.75" customHeight="1" x14ac:dyDescent="0.25">
      <c r="A73" s="27">
        <v>2012</v>
      </c>
      <c r="B73" s="154">
        <v>100</v>
      </c>
      <c r="C73" s="154">
        <f>(C35/24538)*100</f>
        <v>0</v>
      </c>
      <c r="D73" s="154">
        <f t="shared" ref="D73:N73" si="17">(D35/24538)*100</f>
        <v>0.52163990545276717</v>
      </c>
      <c r="E73" s="154">
        <f t="shared" si="17"/>
        <v>4.6173282256092589</v>
      </c>
      <c r="F73" s="154">
        <f t="shared" si="17"/>
        <v>24.60673241502975</v>
      </c>
      <c r="G73" s="154">
        <f t="shared" si="17"/>
        <v>33.91474447795256</v>
      </c>
      <c r="H73" s="154">
        <f t="shared" si="17"/>
        <v>18.917597196185511</v>
      </c>
      <c r="I73" s="154">
        <f t="shared" si="17"/>
        <v>8.1750753932675853</v>
      </c>
      <c r="J73" s="154">
        <f t="shared" si="17"/>
        <v>4.3605835846442256</v>
      </c>
      <c r="K73" s="154">
        <f t="shared" si="17"/>
        <v>2.53891922732089</v>
      </c>
      <c r="L73" s="154">
        <f t="shared" si="17"/>
        <v>1.3530035047681148</v>
      </c>
      <c r="M73" s="154">
        <f t="shared" si="17"/>
        <v>0.57461895835031374</v>
      </c>
      <c r="N73" s="154">
        <f t="shared" si="17"/>
        <v>0.4197571114190235</v>
      </c>
    </row>
    <row r="74" spans="1:14" ht="12.75" customHeight="1" x14ac:dyDescent="0.25">
      <c r="A74" s="27">
        <v>2013</v>
      </c>
      <c r="B74" s="154">
        <v>100</v>
      </c>
      <c r="C74" s="154">
        <f>(C36/23846)*100</f>
        <v>0</v>
      </c>
      <c r="D74" s="154">
        <f t="shared" ref="D74:N74" si="18">(D36/23846)*100</f>
        <v>0.42355111968464315</v>
      </c>
      <c r="E74" s="154">
        <f t="shared" si="18"/>
        <v>4.0300260001677435</v>
      </c>
      <c r="F74" s="154">
        <f t="shared" si="18"/>
        <v>21.634655707456176</v>
      </c>
      <c r="G74" s="154">
        <f t="shared" si="18"/>
        <v>33.435377002432276</v>
      </c>
      <c r="H74" s="154">
        <f t="shared" si="18"/>
        <v>20.514971064329448</v>
      </c>
      <c r="I74" s="154">
        <f t="shared" si="18"/>
        <v>9.3055439067348829</v>
      </c>
      <c r="J74" s="154">
        <f t="shared" si="18"/>
        <v>4.994548351924851</v>
      </c>
      <c r="K74" s="154">
        <f t="shared" si="18"/>
        <v>2.8180826973077244</v>
      </c>
      <c r="L74" s="154">
        <f t="shared" si="18"/>
        <v>1.5474293382537951</v>
      </c>
      <c r="M74" s="154">
        <f t="shared" si="18"/>
        <v>0.75065000419357542</v>
      </c>
      <c r="N74" s="154">
        <f t="shared" si="18"/>
        <v>0.54516480751488727</v>
      </c>
    </row>
    <row r="75" spans="1:14" ht="12.75" customHeight="1" x14ac:dyDescent="0.25">
      <c r="A75" s="27">
        <v>2014</v>
      </c>
      <c r="B75" s="154">
        <f>(B37/23045)*100</f>
        <v>100</v>
      </c>
      <c r="C75" s="154">
        <f>(C37/23045)*100</f>
        <v>0</v>
      </c>
      <c r="D75" s="154">
        <f t="shared" ref="D75:N75" si="19">(D37/23045)*100</f>
        <v>0.29507485354740726</v>
      </c>
      <c r="E75" s="154">
        <f t="shared" si="19"/>
        <v>3.6580603167715338</v>
      </c>
      <c r="F75" s="154">
        <f t="shared" si="19"/>
        <v>20.746365806031676</v>
      </c>
      <c r="G75" s="154">
        <f t="shared" si="19"/>
        <v>34.493382512475591</v>
      </c>
      <c r="H75" s="154">
        <f t="shared" si="19"/>
        <v>20.342807550444782</v>
      </c>
      <c r="I75" s="154">
        <f t="shared" si="19"/>
        <v>9.8112388804512918</v>
      </c>
      <c r="J75" s="154">
        <f t="shared" si="19"/>
        <v>4.8166630505532648</v>
      </c>
      <c r="K75" s="154">
        <f t="shared" si="19"/>
        <v>2.8769798220872205</v>
      </c>
      <c r="L75" s="154">
        <f t="shared" si="19"/>
        <v>1.6923410718160121</v>
      </c>
      <c r="M75" s="154">
        <f t="shared" si="19"/>
        <v>0.65957908440008683</v>
      </c>
      <c r="N75" s="154">
        <f t="shared" si="19"/>
        <v>0.60750705142113259</v>
      </c>
    </row>
    <row r="76" spans="1:14" ht="12.75" customHeight="1" x14ac:dyDescent="0.25">
      <c r="A76" s="27">
        <v>2015</v>
      </c>
      <c r="B76" s="154">
        <f>(B38/24477)*100</f>
        <v>100</v>
      </c>
      <c r="C76" s="154">
        <f>(C38/24477)*100</f>
        <v>0</v>
      </c>
      <c r="D76" s="154">
        <f t="shared" ref="D76:N76" si="20">(D38/24477)*100</f>
        <v>0.26555541937328925</v>
      </c>
      <c r="E76" s="154">
        <f t="shared" si="20"/>
        <v>3.2397761163541281</v>
      </c>
      <c r="F76" s="154">
        <f t="shared" si="20"/>
        <v>19.949340196919557</v>
      </c>
      <c r="G76" s="154">
        <f t="shared" si="20"/>
        <v>33.104547125873268</v>
      </c>
      <c r="H76" s="154">
        <f t="shared" si="20"/>
        <v>20.925767046615189</v>
      </c>
      <c r="I76" s="154">
        <f t="shared" si="20"/>
        <v>10.732524410671243</v>
      </c>
      <c r="J76" s="154">
        <f t="shared" si="20"/>
        <v>5.2334844956489768</v>
      </c>
      <c r="K76" s="154">
        <f t="shared" si="20"/>
        <v>3.2275197123830535</v>
      </c>
      <c r="L76" s="154">
        <f t="shared" si="20"/>
        <v>1.6791273440372594</v>
      </c>
      <c r="M76" s="154">
        <f t="shared" si="20"/>
        <v>0.96825591371491604</v>
      </c>
      <c r="N76" s="154">
        <f t="shared" si="20"/>
        <v>0.67410221840911877</v>
      </c>
    </row>
    <row r="77" spans="1:14" ht="12.75" customHeight="1" x14ac:dyDescent="0.25">
      <c r="A77" s="27">
        <v>2016</v>
      </c>
      <c r="B77" s="154">
        <f>(B39/24990)*100</f>
        <v>100</v>
      </c>
      <c r="C77" s="154">
        <f t="shared" ref="C77:N77" si="21">(C39/24990)*100</f>
        <v>0</v>
      </c>
      <c r="D77" s="154">
        <f t="shared" si="21"/>
        <v>0.15606242496998798</v>
      </c>
      <c r="E77" s="154">
        <f t="shared" si="21"/>
        <v>2.8091236494597842</v>
      </c>
      <c r="F77" s="154">
        <f t="shared" si="21"/>
        <v>19.311724689875952</v>
      </c>
      <c r="G77" s="154">
        <f t="shared" si="21"/>
        <v>32.144857943177271</v>
      </c>
      <c r="H77" s="154">
        <f t="shared" si="21"/>
        <v>21.032412965186072</v>
      </c>
      <c r="I77" s="154">
        <f t="shared" si="21"/>
        <v>11.784713885554222</v>
      </c>
      <c r="J77" s="154">
        <f t="shared" si="21"/>
        <v>5.710284113645459</v>
      </c>
      <c r="K77" s="154">
        <f t="shared" si="21"/>
        <v>3.5574229691876749</v>
      </c>
      <c r="L77" s="154">
        <f t="shared" si="21"/>
        <v>1.7727090836334534</v>
      </c>
      <c r="M77" s="154">
        <f t="shared" si="21"/>
        <v>1.0404161664665865</v>
      </c>
      <c r="N77" s="154">
        <f t="shared" si="21"/>
        <v>0.68027210884353739</v>
      </c>
    </row>
    <row r="78" spans="1:14" ht="12.75" customHeight="1" x14ac:dyDescent="0.25">
      <c r="A78" s="27">
        <v>2017</v>
      </c>
      <c r="B78" s="154">
        <f t="shared" ref="B78:B83" si="22">(B40/$B40)*100</f>
        <v>100</v>
      </c>
      <c r="C78" s="154">
        <f t="shared" ref="C78:N78" si="23">(C40/$B40)*100</f>
        <v>0</v>
      </c>
      <c r="D78" s="154">
        <f t="shared" si="23"/>
        <v>0.2697696891608955</v>
      </c>
      <c r="E78" s="154">
        <f t="shared" si="23"/>
        <v>2.9070703817039778</v>
      </c>
      <c r="F78" s="154">
        <f t="shared" si="23"/>
        <v>18.251731357706554</v>
      </c>
      <c r="G78" s="154">
        <f t="shared" si="23"/>
        <v>30.745691737799969</v>
      </c>
      <c r="H78" s="154">
        <f t="shared" si="23"/>
        <v>20.828635851183765</v>
      </c>
      <c r="I78" s="154">
        <f t="shared" si="23"/>
        <v>12.377194395232728</v>
      </c>
      <c r="J78" s="154">
        <f t="shared" si="23"/>
        <v>6.5026574327588991</v>
      </c>
      <c r="K78" s="154">
        <f t="shared" si="23"/>
        <v>3.9861491383475598</v>
      </c>
      <c r="L78" s="154">
        <f t="shared" si="23"/>
        <v>2.3232404574005479</v>
      </c>
      <c r="M78" s="154">
        <f t="shared" si="23"/>
        <v>1.1394749557094539</v>
      </c>
      <c r="N78" s="154">
        <f t="shared" si="23"/>
        <v>0.6683846029956515</v>
      </c>
    </row>
    <row r="79" spans="1:14" ht="12.75" customHeight="1" x14ac:dyDescent="0.25">
      <c r="A79" s="27">
        <v>2018</v>
      </c>
      <c r="B79" s="154">
        <f t="shared" si="22"/>
        <v>100</v>
      </c>
      <c r="C79" s="154">
        <f t="shared" ref="C79:N79" si="24">(C41/$B41)*100</f>
        <v>0</v>
      </c>
      <c r="D79" s="154">
        <f t="shared" si="24"/>
        <v>0.29181645168111653</v>
      </c>
      <c r="E79" s="154">
        <f t="shared" si="24"/>
        <v>2.7024740960033831</v>
      </c>
      <c r="F79" s="154">
        <f t="shared" si="24"/>
        <v>17.834637344047366</v>
      </c>
      <c r="G79" s="154">
        <f t="shared" si="24"/>
        <v>29.87100866990907</v>
      </c>
      <c r="H79" s="154">
        <f t="shared" si="24"/>
        <v>20.499048424614084</v>
      </c>
      <c r="I79" s="154">
        <f t="shared" si="24"/>
        <v>13.110594205963205</v>
      </c>
      <c r="J79" s="154">
        <f t="shared" si="24"/>
        <v>7.2954112920279135</v>
      </c>
      <c r="K79" s="154">
        <f t="shared" si="24"/>
        <v>4.1404102347219283</v>
      </c>
      <c r="L79" s="154">
        <f t="shared" si="24"/>
        <v>2.3472192852611546</v>
      </c>
      <c r="M79" s="154">
        <f t="shared" si="24"/>
        <v>1.1799534785366885</v>
      </c>
      <c r="N79" s="154">
        <f t="shared" si="24"/>
        <v>0.72742651723408758</v>
      </c>
    </row>
    <row r="80" spans="1:14" ht="12.75" customHeight="1" x14ac:dyDescent="0.25">
      <c r="A80" s="27">
        <v>2019</v>
      </c>
      <c r="B80" s="154">
        <f t="shared" si="22"/>
        <v>100</v>
      </c>
      <c r="C80" s="154">
        <f t="shared" ref="C80:N80" si="25">(C42/$B42)*100</f>
        <v>0</v>
      </c>
      <c r="D80" s="154">
        <f t="shared" si="25"/>
        <v>0.21922567835870288</v>
      </c>
      <c r="E80" s="154">
        <f t="shared" si="25"/>
        <v>3.0898411647915287</v>
      </c>
      <c r="F80" s="154">
        <f t="shared" si="25"/>
        <v>17.112011912640636</v>
      </c>
      <c r="G80" s="154">
        <f t="shared" si="25"/>
        <v>27.481800132362672</v>
      </c>
      <c r="H80" s="154">
        <f t="shared" si="25"/>
        <v>20.148080741230974</v>
      </c>
      <c r="I80" s="154">
        <f t="shared" si="25"/>
        <v>13.662309728656519</v>
      </c>
      <c r="J80" s="154">
        <f t="shared" si="25"/>
        <v>7.9334877564526796</v>
      </c>
      <c r="K80" s="154">
        <f t="shared" si="25"/>
        <v>4.963600264725347</v>
      </c>
      <c r="L80" s="154">
        <f t="shared" si="25"/>
        <v>2.7465254798146921</v>
      </c>
      <c r="M80" s="154">
        <f t="shared" si="25"/>
        <v>1.7165784248841827</v>
      </c>
      <c r="N80" s="154">
        <f t="shared" si="25"/>
        <v>0.92653871608206484</v>
      </c>
    </row>
    <row r="81" spans="1:14" ht="12.75" customHeight="1" x14ac:dyDescent="0.25">
      <c r="A81" s="27">
        <v>2020</v>
      </c>
      <c r="B81" s="154">
        <f t="shared" si="22"/>
        <v>100</v>
      </c>
      <c r="C81" s="154">
        <f t="shared" ref="C81:N83" si="26">(C43/$B43)*100</f>
        <v>0</v>
      </c>
      <c r="D81" s="154">
        <f t="shared" si="26"/>
        <v>0.33402258628916814</v>
      </c>
      <c r="E81" s="154">
        <f t="shared" si="26"/>
        <v>3.5072371560362652</v>
      </c>
      <c r="F81" s="154">
        <f t="shared" si="26"/>
        <v>15.102592651503102</v>
      </c>
      <c r="G81" s="154">
        <f t="shared" si="26"/>
        <v>23.620168601876891</v>
      </c>
      <c r="H81" s="154">
        <f t="shared" si="26"/>
        <v>18.856370287895658</v>
      </c>
      <c r="I81" s="154">
        <f t="shared" si="26"/>
        <v>14.792428821377445</v>
      </c>
      <c r="J81" s="154">
        <f t="shared" si="26"/>
        <v>9.7343725147129003</v>
      </c>
      <c r="K81" s="154">
        <f t="shared" si="26"/>
        <v>6.2748528710036586</v>
      </c>
      <c r="L81" s="154">
        <f t="shared" si="26"/>
        <v>4.0639414665182123</v>
      </c>
      <c r="M81" s="154">
        <f t="shared" si="26"/>
        <v>2.0439001113408621</v>
      </c>
      <c r="N81" s="154">
        <f t="shared" si="26"/>
        <v>1.6701129314458405</v>
      </c>
    </row>
    <row r="82" spans="1:14" ht="12.75" customHeight="1" x14ac:dyDescent="0.25">
      <c r="A82" s="27">
        <v>2021</v>
      </c>
      <c r="B82" s="154">
        <f t="shared" si="22"/>
        <v>100</v>
      </c>
      <c r="C82" s="154">
        <f t="shared" si="26"/>
        <v>0</v>
      </c>
      <c r="D82" s="154">
        <f t="shared" si="26"/>
        <v>0.24211947664943895</v>
      </c>
      <c r="E82" s="154">
        <f t="shared" si="26"/>
        <v>2.5003492107836292</v>
      </c>
      <c r="F82" s="154">
        <f t="shared" si="26"/>
        <v>14.997439120920053</v>
      </c>
      <c r="G82" s="154">
        <f t="shared" si="26"/>
        <v>28.93793360338967</v>
      </c>
      <c r="H82" s="154">
        <f t="shared" si="26"/>
        <v>19.607021464822832</v>
      </c>
      <c r="I82" s="154">
        <f t="shared" si="26"/>
        <v>13.432974810262142</v>
      </c>
      <c r="J82" s="154">
        <f t="shared" si="26"/>
        <v>8.2693113563346845</v>
      </c>
      <c r="K82" s="154">
        <f t="shared" si="26"/>
        <v>5.6059971131908553</v>
      </c>
      <c r="L82" s="154">
        <f t="shared" si="26"/>
        <v>3.408297248219025</v>
      </c>
      <c r="M82" s="154">
        <f t="shared" si="26"/>
        <v>1.820552218652512</v>
      </c>
      <c r="N82" s="154">
        <f t="shared" si="26"/>
        <v>1.1780043767751549</v>
      </c>
    </row>
    <row r="83" spans="1:14" ht="12.75" customHeight="1" x14ac:dyDescent="0.25">
      <c r="A83" s="27">
        <v>2022</v>
      </c>
      <c r="B83" s="154">
        <f t="shared" si="22"/>
        <v>100</v>
      </c>
      <c r="C83" s="154">
        <f t="shared" si="26"/>
        <v>0</v>
      </c>
      <c r="D83" s="154">
        <f t="shared" si="26"/>
        <v>0.19000570017100513</v>
      </c>
      <c r="E83" s="154">
        <f t="shared" si="26"/>
        <v>2.6866806004180126</v>
      </c>
      <c r="F83" s="154">
        <f t="shared" si="26"/>
        <v>15.344860345810375</v>
      </c>
      <c r="G83" s="154">
        <f t="shared" si="26"/>
        <v>29.169675090252706</v>
      </c>
      <c r="H83" s="154">
        <f t="shared" si="26"/>
        <v>18.799163974919246</v>
      </c>
      <c r="I83" s="154">
        <f t="shared" si="26"/>
        <v>12.878586357590727</v>
      </c>
      <c r="J83" s="154">
        <f t="shared" si="26"/>
        <v>8.8542656279688394</v>
      </c>
      <c r="K83" s="154">
        <f t="shared" si="26"/>
        <v>5.5861675850275505</v>
      </c>
      <c r="L83" s="154">
        <f t="shared" si="26"/>
        <v>3.4125023750712522</v>
      </c>
      <c r="M83" s="154">
        <f t="shared" si="26"/>
        <v>1.930457913737412</v>
      </c>
      <c r="N83" s="154">
        <f t="shared" si="26"/>
        <v>1.1476344290328711</v>
      </c>
    </row>
    <row r="84" spans="1:14" x14ac:dyDescent="0.25">
      <c r="A84" s="203"/>
      <c r="B84" s="203"/>
      <c r="C84" s="203"/>
      <c r="D84" s="203"/>
      <c r="E84" s="203"/>
      <c r="F84" s="203"/>
      <c r="G84" s="203"/>
      <c r="H84" s="203"/>
      <c r="I84" s="203"/>
      <c r="J84" s="203"/>
      <c r="K84" s="203"/>
      <c r="L84" s="203"/>
      <c r="M84" s="203"/>
      <c r="N84" s="203"/>
    </row>
    <row r="85" spans="1:14" x14ac:dyDescent="0.25">
      <c r="A85" s="52"/>
      <c r="B85" s="52"/>
      <c r="C85" s="52"/>
      <c r="D85" s="52"/>
      <c r="E85" s="52"/>
      <c r="F85" s="52"/>
      <c r="G85" s="52"/>
      <c r="H85" s="52"/>
      <c r="I85" s="52"/>
      <c r="J85" s="52"/>
      <c r="K85" s="52"/>
      <c r="L85" s="52"/>
      <c r="M85" s="52"/>
      <c r="N85" s="52"/>
    </row>
    <row r="86" spans="1:14" x14ac:dyDescent="0.25">
      <c r="A86" s="314" t="s">
        <v>543</v>
      </c>
    </row>
  </sheetData>
  <mergeCells count="4">
    <mergeCell ref="E2:F2"/>
    <mergeCell ref="E3:F3"/>
    <mergeCell ref="P9:V10"/>
    <mergeCell ref="A5:N5"/>
  </mergeCells>
  <hyperlinks>
    <hyperlink ref="E3" location="'Índice de tablas'!A1" display="ÍNDICE DE TABLAS"/>
    <hyperlink ref="E2" location="'Cuadro de tablas'!A1" display="CUADRO DE TABLAS"/>
  </hyperlinks>
  <pageMargins left="0.7" right="0.7" top="0.75" bottom="0.75" header="0.3" footer="0.3"/>
  <pageSetup paperSize="9" orientation="portrait" r:id="rId1"/>
  <ignoredErrors>
    <ignoredError sqref="C54"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2"/>
  <sheetViews>
    <sheetView zoomScale="80" zoomScaleNormal="80" workbookViewId="0">
      <pane ySplit="7" topLeftCell="A8" activePane="bottomLeft" state="frozen"/>
      <selection pane="bottomLeft" activeCell="A8" sqref="A8"/>
    </sheetView>
  </sheetViews>
  <sheetFormatPr baseColWidth="10" defaultColWidth="11.42578125" defaultRowHeight="15" x14ac:dyDescent="0.25"/>
  <cols>
    <col min="1" max="1" width="14.85546875" style="7" customWidth="1"/>
    <col min="2" max="2" width="7.7109375" style="7" customWidth="1"/>
    <col min="3" max="13" width="8" style="7" customWidth="1"/>
    <col min="14" max="14" width="8.85546875" style="7" customWidth="1"/>
    <col min="15" max="15" width="5.7109375" style="7" customWidth="1"/>
    <col min="16" max="16384" width="11.42578125" style="7"/>
  </cols>
  <sheetData>
    <row r="1" spans="1:22" ht="30.6" customHeight="1" x14ac:dyDescent="0.25"/>
    <row r="2" spans="1:22" ht="15" customHeight="1" x14ac:dyDescent="0.25">
      <c r="E2" s="398" t="s">
        <v>2</v>
      </c>
      <c r="F2" s="398"/>
      <c r="G2" s="398"/>
    </row>
    <row r="3" spans="1:22" ht="15" customHeight="1" x14ac:dyDescent="0.25">
      <c r="E3" s="398" t="s">
        <v>1</v>
      </c>
      <c r="F3" s="398"/>
      <c r="G3" s="398"/>
    </row>
    <row r="5" spans="1:22" ht="15.75" x14ac:dyDescent="0.25">
      <c r="A5" s="106" t="s">
        <v>469</v>
      </c>
    </row>
    <row r="7" spans="1:22" s="52" customFormat="1" ht="29.25" customHeight="1" x14ac:dyDescent="0.2">
      <c r="A7" s="202"/>
      <c r="B7" s="25" t="s">
        <v>56</v>
      </c>
      <c r="C7" s="43" t="s">
        <v>96</v>
      </c>
      <c r="D7" s="43" t="s">
        <v>97</v>
      </c>
      <c r="E7" s="43" t="s">
        <v>98</v>
      </c>
      <c r="F7" s="43" t="s">
        <v>99</v>
      </c>
      <c r="G7" s="43" t="s">
        <v>100</v>
      </c>
      <c r="H7" s="43" t="s">
        <v>101</v>
      </c>
      <c r="I7" s="43" t="s">
        <v>102</v>
      </c>
      <c r="J7" s="43" t="s">
        <v>103</v>
      </c>
      <c r="K7" s="43" t="s">
        <v>104</v>
      </c>
      <c r="L7" s="43" t="s">
        <v>105</v>
      </c>
      <c r="M7" s="43" t="s">
        <v>106</v>
      </c>
      <c r="N7" s="43" t="s">
        <v>464</v>
      </c>
    </row>
    <row r="8" spans="1:22" s="52" customFormat="1" ht="12.75" customHeight="1" x14ac:dyDescent="0.2">
      <c r="A8" s="51"/>
      <c r="B8" s="54"/>
      <c r="C8" s="90"/>
      <c r="D8" s="90"/>
      <c r="E8" s="90"/>
      <c r="F8" s="90"/>
      <c r="G8" s="90"/>
      <c r="H8" s="90"/>
      <c r="I8" s="90"/>
      <c r="J8" s="90"/>
      <c r="K8" s="90"/>
      <c r="L8" s="90"/>
      <c r="M8" s="90"/>
      <c r="N8" s="90"/>
    </row>
    <row r="9" spans="1:22" s="52" customFormat="1" ht="12.75" customHeight="1" x14ac:dyDescent="0.2">
      <c r="A9" s="27" t="s">
        <v>88</v>
      </c>
      <c r="B9" s="54"/>
      <c r="C9" s="90"/>
      <c r="D9" s="90"/>
      <c r="E9" s="90"/>
      <c r="F9" s="90"/>
      <c r="G9" s="90"/>
      <c r="H9" s="90"/>
      <c r="I9" s="90"/>
      <c r="J9" s="90"/>
      <c r="K9" s="90"/>
      <c r="L9" s="90"/>
      <c r="M9" s="90"/>
      <c r="N9" s="90"/>
    </row>
    <row r="10" spans="1:22" s="52" customFormat="1" ht="12.75" customHeight="1" x14ac:dyDescent="0.2">
      <c r="A10" s="27"/>
      <c r="B10" s="54"/>
      <c r="C10" s="90"/>
      <c r="D10" s="90"/>
      <c r="E10" s="90"/>
      <c r="F10" s="90"/>
      <c r="G10" s="90"/>
      <c r="H10" s="90"/>
      <c r="I10" s="90"/>
      <c r="J10" s="90"/>
      <c r="K10" s="90"/>
      <c r="L10" s="90"/>
      <c r="M10" s="90"/>
      <c r="N10" s="90"/>
      <c r="P10" s="389" t="s">
        <v>553</v>
      </c>
      <c r="Q10" s="389"/>
      <c r="R10" s="389"/>
      <c r="S10" s="385"/>
      <c r="T10" s="385"/>
      <c r="U10" s="385"/>
      <c r="V10" s="385"/>
    </row>
    <row r="11" spans="1:22" s="52" customFormat="1" ht="12.75" customHeight="1" x14ac:dyDescent="0.2">
      <c r="A11" s="95" t="s">
        <v>56</v>
      </c>
      <c r="B11" s="51"/>
      <c r="C11" s="51"/>
      <c r="D11" s="51"/>
      <c r="E11" s="51"/>
      <c r="F11" s="51"/>
      <c r="G11" s="51"/>
      <c r="H11" s="51"/>
      <c r="I11" s="51"/>
      <c r="J11" s="51"/>
      <c r="K11" s="51"/>
      <c r="L11" s="51"/>
      <c r="M11" s="51"/>
      <c r="N11" s="51"/>
      <c r="P11" s="389"/>
      <c r="Q11" s="389"/>
      <c r="R11" s="389"/>
      <c r="S11" s="385"/>
      <c r="T11" s="385"/>
      <c r="U11" s="385"/>
      <c r="V11" s="385"/>
    </row>
    <row r="12" spans="1:22" s="52" customFormat="1" ht="12.75" customHeight="1" x14ac:dyDescent="0.2">
      <c r="A12" s="27"/>
      <c r="B12" s="51"/>
      <c r="C12" s="51"/>
      <c r="D12" s="51"/>
      <c r="E12" s="51"/>
      <c r="F12" s="51"/>
      <c r="G12" s="51"/>
      <c r="H12" s="51"/>
      <c r="I12" s="51"/>
      <c r="J12" s="51"/>
      <c r="K12" s="51"/>
      <c r="L12" s="51"/>
      <c r="M12" s="51"/>
      <c r="N12" s="51"/>
    </row>
    <row r="13" spans="1:22" s="52" customFormat="1" ht="12.75" customHeight="1" x14ac:dyDescent="0.2">
      <c r="A13" s="27">
        <v>2008</v>
      </c>
      <c r="B13" s="103">
        <v>41270</v>
      </c>
      <c r="C13" s="104">
        <v>209</v>
      </c>
      <c r="D13" s="104">
        <v>69</v>
      </c>
      <c r="E13" s="104">
        <v>105</v>
      </c>
      <c r="F13" s="104">
        <v>292</v>
      </c>
      <c r="G13" s="104">
        <v>624</v>
      </c>
      <c r="H13" s="89">
        <v>1556</v>
      </c>
      <c r="I13" s="103">
        <v>2657</v>
      </c>
      <c r="J13" s="103">
        <v>4250</v>
      </c>
      <c r="K13" s="103">
        <v>9222</v>
      </c>
      <c r="L13" s="103">
        <v>14413</v>
      </c>
      <c r="M13" s="103">
        <v>7472</v>
      </c>
      <c r="N13" s="103">
        <v>401</v>
      </c>
    </row>
    <row r="14" spans="1:22" s="52" customFormat="1" ht="12.75" customHeight="1" x14ac:dyDescent="0.2">
      <c r="A14" s="27">
        <v>2009</v>
      </c>
      <c r="B14" s="103">
        <v>41265</v>
      </c>
      <c r="C14" s="104">
        <v>215</v>
      </c>
      <c r="D14" s="104">
        <v>72</v>
      </c>
      <c r="E14" s="104">
        <v>84</v>
      </c>
      <c r="F14" s="104">
        <v>251</v>
      </c>
      <c r="G14" s="104">
        <v>618</v>
      </c>
      <c r="H14" s="89">
        <v>1451</v>
      </c>
      <c r="I14" s="103">
        <v>2700</v>
      </c>
      <c r="J14" s="103">
        <v>4508</v>
      </c>
      <c r="K14" s="103">
        <v>8723</v>
      </c>
      <c r="L14" s="103">
        <v>14607</v>
      </c>
      <c r="M14" s="103">
        <v>7570</v>
      </c>
      <c r="N14" s="103">
        <v>466</v>
      </c>
    </row>
    <row r="15" spans="1:22" s="52" customFormat="1" ht="12.75" customHeight="1" x14ac:dyDescent="0.2">
      <c r="A15" s="27">
        <v>2010</v>
      </c>
      <c r="B15" s="89">
        <v>40528</v>
      </c>
      <c r="C15" s="89">
        <v>244</v>
      </c>
      <c r="D15" s="104">
        <v>55</v>
      </c>
      <c r="E15" s="104">
        <v>60</v>
      </c>
      <c r="F15" s="104">
        <v>204</v>
      </c>
      <c r="G15" s="104">
        <v>526</v>
      </c>
      <c r="H15" s="89">
        <v>1384</v>
      </c>
      <c r="I15" s="103">
        <v>2591</v>
      </c>
      <c r="J15" s="103">
        <v>4252</v>
      </c>
      <c r="K15" s="103">
        <v>8478</v>
      </c>
      <c r="L15" s="89">
        <v>14707</v>
      </c>
      <c r="M15" s="89">
        <v>7557</v>
      </c>
      <c r="N15" s="89">
        <v>470</v>
      </c>
    </row>
    <row r="16" spans="1:22" s="52" customFormat="1" ht="12.75" customHeight="1" x14ac:dyDescent="0.2">
      <c r="A16" s="27">
        <v>2011</v>
      </c>
      <c r="B16" s="89">
        <v>41614</v>
      </c>
      <c r="C16" s="89">
        <v>199</v>
      </c>
      <c r="D16" s="104">
        <v>67</v>
      </c>
      <c r="E16" s="104">
        <v>82</v>
      </c>
      <c r="F16" s="104">
        <v>185</v>
      </c>
      <c r="G16" s="104">
        <v>483</v>
      </c>
      <c r="H16" s="89">
        <v>1281</v>
      </c>
      <c r="I16" s="103">
        <v>2622</v>
      </c>
      <c r="J16" s="103">
        <v>4453</v>
      </c>
      <c r="K16" s="103">
        <v>8324</v>
      </c>
      <c r="L16" s="89">
        <v>15232</v>
      </c>
      <c r="M16" s="89">
        <v>8171</v>
      </c>
      <c r="N16" s="89">
        <v>515</v>
      </c>
    </row>
    <row r="17" spans="1:28" s="52" customFormat="1" ht="12.75" customHeight="1" x14ac:dyDescent="0.2">
      <c r="A17" s="27">
        <v>2012</v>
      </c>
      <c r="B17" s="89">
        <v>42799</v>
      </c>
      <c r="C17" s="89">
        <v>251</v>
      </c>
      <c r="D17" s="104">
        <v>84</v>
      </c>
      <c r="E17" s="104">
        <v>82</v>
      </c>
      <c r="F17" s="104">
        <v>172</v>
      </c>
      <c r="G17" s="104">
        <v>446</v>
      </c>
      <c r="H17" s="89">
        <v>1348</v>
      </c>
      <c r="I17" s="103">
        <v>2650</v>
      </c>
      <c r="J17" s="103">
        <v>4524</v>
      </c>
      <c r="K17" s="103">
        <v>8110</v>
      </c>
      <c r="L17" s="89">
        <v>15802</v>
      </c>
      <c r="M17" s="89">
        <v>8797</v>
      </c>
      <c r="N17" s="89">
        <v>533</v>
      </c>
    </row>
    <row r="18" spans="1:28" s="52" customFormat="1" ht="12.75" customHeight="1" x14ac:dyDescent="0.2">
      <c r="A18" s="27">
        <v>2013</v>
      </c>
      <c r="B18" s="89">
        <v>42393</v>
      </c>
      <c r="C18" s="89">
        <v>188</v>
      </c>
      <c r="D18" s="104">
        <v>58</v>
      </c>
      <c r="E18" s="104">
        <v>51</v>
      </c>
      <c r="F18" s="104">
        <v>142</v>
      </c>
      <c r="G18" s="104">
        <v>450</v>
      </c>
      <c r="H18" s="89">
        <v>1206</v>
      </c>
      <c r="I18" s="103">
        <v>2666</v>
      </c>
      <c r="J18" s="103">
        <v>4550</v>
      </c>
      <c r="K18" s="103">
        <v>7873</v>
      </c>
      <c r="L18" s="89">
        <v>15698</v>
      </c>
      <c r="M18" s="89">
        <v>8915</v>
      </c>
      <c r="N18" s="89">
        <v>596</v>
      </c>
    </row>
    <row r="19" spans="1:28" s="52" customFormat="1" ht="12.75" customHeight="1" x14ac:dyDescent="0.2">
      <c r="A19" s="27">
        <v>2014</v>
      </c>
      <c r="B19" s="89">
        <v>43064</v>
      </c>
      <c r="C19" s="89">
        <v>201</v>
      </c>
      <c r="D19" s="104">
        <v>64</v>
      </c>
      <c r="E19" s="104">
        <v>73</v>
      </c>
      <c r="F19" s="104">
        <v>153</v>
      </c>
      <c r="G19" s="104">
        <v>406</v>
      </c>
      <c r="H19" s="89">
        <v>1211</v>
      </c>
      <c r="I19" s="103">
        <v>2611</v>
      </c>
      <c r="J19" s="103">
        <v>4579</v>
      </c>
      <c r="K19" s="103">
        <v>7940</v>
      </c>
      <c r="L19" s="89">
        <v>15809</v>
      </c>
      <c r="M19" s="89">
        <v>9415</v>
      </c>
      <c r="N19" s="89">
        <v>602</v>
      </c>
      <c r="V19" s="389"/>
      <c r="W19" s="389"/>
      <c r="X19" s="389"/>
      <c r="Y19" s="385"/>
      <c r="Z19" s="385"/>
      <c r="AA19" s="385"/>
      <c r="AB19" s="385"/>
    </row>
    <row r="20" spans="1:28" s="52" customFormat="1" ht="12.75" customHeight="1" x14ac:dyDescent="0.2">
      <c r="A20" s="27">
        <v>2015</v>
      </c>
      <c r="B20" s="89">
        <v>46859</v>
      </c>
      <c r="C20" s="89">
        <v>165</v>
      </c>
      <c r="D20" s="104">
        <v>56</v>
      </c>
      <c r="E20" s="104">
        <v>55</v>
      </c>
      <c r="F20" s="104">
        <v>153</v>
      </c>
      <c r="G20" s="104">
        <v>333</v>
      </c>
      <c r="H20" s="89">
        <v>1173</v>
      </c>
      <c r="I20" s="103">
        <v>2857</v>
      </c>
      <c r="J20" s="103">
        <v>4748</v>
      </c>
      <c r="K20" s="103">
        <v>8226</v>
      </c>
      <c r="L20" s="89">
        <v>17398</v>
      </c>
      <c r="M20" s="89">
        <v>10945</v>
      </c>
      <c r="N20" s="89">
        <v>750</v>
      </c>
      <c r="V20" s="389"/>
      <c r="W20" s="389"/>
      <c r="X20" s="389"/>
      <c r="Y20" s="385"/>
      <c r="Z20" s="385"/>
      <c r="AA20" s="385"/>
      <c r="AB20" s="385"/>
    </row>
    <row r="21" spans="1:28" s="52" customFormat="1" ht="12.75" customHeight="1" x14ac:dyDescent="0.2">
      <c r="A21" s="27">
        <v>2016</v>
      </c>
      <c r="B21" s="89">
        <v>45066</v>
      </c>
      <c r="C21" s="89">
        <v>160</v>
      </c>
      <c r="D21" s="104">
        <v>59</v>
      </c>
      <c r="E21" s="104">
        <v>78</v>
      </c>
      <c r="F21" s="104">
        <v>145</v>
      </c>
      <c r="G21" s="104">
        <v>334</v>
      </c>
      <c r="H21" s="89">
        <v>1098</v>
      </c>
      <c r="I21" s="103">
        <v>2683</v>
      </c>
      <c r="J21" s="103">
        <v>4580</v>
      </c>
      <c r="K21" s="103">
        <v>7831</v>
      </c>
      <c r="L21" s="89">
        <v>16446</v>
      </c>
      <c r="M21" s="89">
        <v>10930</v>
      </c>
      <c r="N21" s="89">
        <v>722</v>
      </c>
      <c r="V21" s="389"/>
      <c r="W21" s="389"/>
      <c r="X21" s="389"/>
      <c r="Y21" s="385"/>
      <c r="Z21" s="385"/>
      <c r="AA21" s="385"/>
      <c r="AB21" s="385"/>
    </row>
    <row r="22" spans="1:28" s="52" customFormat="1" ht="12.75" customHeight="1" x14ac:dyDescent="0.2">
      <c r="A22" s="27">
        <v>2017</v>
      </c>
      <c r="B22" s="89">
        <v>47069</v>
      </c>
      <c r="C22" s="89">
        <v>151</v>
      </c>
      <c r="D22" s="104">
        <v>51</v>
      </c>
      <c r="E22" s="104">
        <v>80</v>
      </c>
      <c r="F22" s="104">
        <v>155</v>
      </c>
      <c r="G22" s="104">
        <v>333</v>
      </c>
      <c r="H22" s="89">
        <v>1076</v>
      </c>
      <c r="I22" s="103">
        <v>2686</v>
      </c>
      <c r="J22" s="103">
        <v>4763</v>
      </c>
      <c r="K22" s="103">
        <v>8008</v>
      </c>
      <c r="L22" s="89">
        <v>17149</v>
      </c>
      <c r="M22" s="89">
        <v>11811</v>
      </c>
      <c r="N22" s="89">
        <v>806</v>
      </c>
      <c r="V22" s="389"/>
      <c r="W22" s="389"/>
      <c r="X22" s="389"/>
      <c r="Y22" s="385"/>
      <c r="Z22" s="385"/>
      <c r="AA22" s="385"/>
      <c r="AB22" s="385"/>
    </row>
    <row r="23" spans="1:28" s="52" customFormat="1" ht="12.75" customHeight="1" x14ac:dyDescent="0.2">
      <c r="A23" s="27">
        <v>2018</v>
      </c>
      <c r="B23" s="89">
        <v>46599</v>
      </c>
      <c r="C23" s="89">
        <v>155</v>
      </c>
      <c r="D23" s="104">
        <v>66</v>
      </c>
      <c r="E23" s="104">
        <v>88</v>
      </c>
      <c r="F23" s="104">
        <v>163</v>
      </c>
      <c r="G23" s="104">
        <v>341</v>
      </c>
      <c r="H23" s="89">
        <v>1030</v>
      </c>
      <c r="I23" s="103">
        <v>2650</v>
      </c>
      <c r="J23" s="103">
        <v>4650</v>
      </c>
      <c r="K23" s="103">
        <v>7907</v>
      </c>
      <c r="L23" s="89">
        <v>16863</v>
      </c>
      <c r="M23" s="89">
        <v>11936</v>
      </c>
      <c r="N23" s="89">
        <v>750</v>
      </c>
      <c r="V23" s="389"/>
      <c r="W23" s="389"/>
      <c r="X23" s="389"/>
      <c r="Y23" s="385"/>
      <c r="Z23" s="385"/>
      <c r="AA23" s="385"/>
      <c r="AB23" s="385"/>
    </row>
    <row r="24" spans="1:28" s="52" customFormat="1" ht="12.75" customHeight="1" x14ac:dyDescent="0.2">
      <c r="A24" s="27">
        <v>2019</v>
      </c>
      <c r="B24" s="89">
        <v>47165</v>
      </c>
      <c r="C24" s="89">
        <v>124</v>
      </c>
      <c r="D24" s="104">
        <v>45</v>
      </c>
      <c r="E24" s="104">
        <v>68</v>
      </c>
      <c r="F24" s="104">
        <v>152</v>
      </c>
      <c r="G24" s="104">
        <v>314</v>
      </c>
      <c r="H24" s="89">
        <v>1012</v>
      </c>
      <c r="I24" s="103">
        <v>2664</v>
      </c>
      <c r="J24" s="103">
        <v>4796</v>
      </c>
      <c r="K24" s="103">
        <v>8285</v>
      </c>
      <c r="L24" s="89">
        <v>16739</v>
      </c>
      <c r="M24" s="89">
        <v>12233</v>
      </c>
      <c r="N24" s="89">
        <v>733</v>
      </c>
      <c r="V24" s="389"/>
      <c r="W24" s="389"/>
      <c r="X24" s="389"/>
      <c r="Y24" s="385"/>
      <c r="Z24" s="385"/>
      <c r="AA24" s="385"/>
      <c r="AB24" s="385"/>
    </row>
    <row r="25" spans="1:28" s="52" customFormat="1" ht="12.75" customHeight="1" x14ac:dyDescent="0.2">
      <c r="A25" s="27">
        <v>2020</v>
      </c>
      <c r="B25" s="89">
        <v>66648</v>
      </c>
      <c r="C25" s="89">
        <v>124</v>
      </c>
      <c r="D25" s="89">
        <v>32</v>
      </c>
      <c r="E25" s="89">
        <v>83</v>
      </c>
      <c r="F25" s="89">
        <v>151</v>
      </c>
      <c r="G25" s="89">
        <v>402</v>
      </c>
      <c r="H25" s="89">
        <v>1160</v>
      </c>
      <c r="I25" s="89">
        <v>3301</v>
      </c>
      <c r="J25" s="89">
        <v>6319</v>
      </c>
      <c r="K25" s="89">
        <v>12563</v>
      </c>
      <c r="L25" s="89">
        <v>24188</v>
      </c>
      <c r="M25" s="89">
        <v>17328</v>
      </c>
      <c r="N25" s="89">
        <v>997</v>
      </c>
      <c r="V25" s="389"/>
      <c r="W25" s="389"/>
      <c r="X25" s="389"/>
      <c r="Y25" s="385"/>
      <c r="Z25" s="385"/>
      <c r="AA25" s="385"/>
      <c r="AB25" s="385"/>
    </row>
    <row r="26" spans="1:28" s="52" customFormat="1" ht="12.75" customHeight="1" x14ac:dyDescent="0.2">
      <c r="A26" s="27">
        <v>2021</v>
      </c>
      <c r="B26" s="89">
        <v>49857</v>
      </c>
      <c r="C26" s="89">
        <v>130</v>
      </c>
      <c r="D26" s="89">
        <v>48</v>
      </c>
      <c r="E26" s="89">
        <v>81</v>
      </c>
      <c r="F26" s="89">
        <v>134</v>
      </c>
      <c r="G26" s="89">
        <v>351</v>
      </c>
      <c r="H26" s="89">
        <v>1033</v>
      </c>
      <c r="I26" s="89">
        <v>2834</v>
      </c>
      <c r="J26" s="89">
        <v>5367</v>
      </c>
      <c r="K26" s="89">
        <v>9515</v>
      </c>
      <c r="L26" s="89">
        <v>16876</v>
      </c>
      <c r="M26" s="89">
        <v>12652</v>
      </c>
      <c r="N26" s="89">
        <v>836</v>
      </c>
      <c r="V26" s="389"/>
      <c r="W26" s="389"/>
      <c r="X26" s="389"/>
      <c r="Y26" s="385"/>
      <c r="Z26" s="385"/>
      <c r="AA26" s="385"/>
      <c r="AB26" s="385"/>
    </row>
    <row r="27" spans="1:28" s="52" customFormat="1" ht="12.75" customHeight="1" x14ac:dyDescent="0.2">
      <c r="A27" s="27">
        <v>2022</v>
      </c>
      <c r="B27" s="89">
        <v>51154</v>
      </c>
      <c r="C27" s="89">
        <v>128</v>
      </c>
      <c r="D27" s="89">
        <v>64</v>
      </c>
      <c r="E27" s="89">
        <v>99</v>
      </c>
      <c r="F27" s="89">
        <v>177</v>
      </c>
      <c r="G27" s="89">
        <v>337</v>
      </c>
      <c r="H27" s="89">
        <v>1017</v>
      </c>
      <c r="I27" s="89">
        <v>2784</v>
      </c>
      <c r="J27" s="89">
        <v>5207</v>
      </c>
      <c r="K27" s="89">
        <v>9327</v>
      </c>
      <c r="L27" s="89">
        <v>16575</v>
      </c>
      <c r="M27" s="89">
        <v>14386</v>
      </c>
      <c r="N27" s="89">
        <v>1053</v>
      </c>
      <c r="V27" s="389"/>
      <c r="W27" s="389"/>
      <c r="X27" s="389"/>
      <c r="Y27" s="385"/>
      <c r="Z27" s="385"/>
      <c r="AA27" s="385"/>
      <c r="AB27" s="385"/>
    </row>
    <row r="28" spans="1:28" s="52" customFormat="1" ht="12.75" customHeight="1" x14ac:dyDescent="0.2">
      <c r="A28" s="27"/>
      <c r="B28" s="89"/>
      <c r="C28" s="89"/>
      <c r="D28" s="89"/>
      <c r="E28" s="89"/>
      <c r="F28" s="89"/>
      <c r="G28" s="89"/>
      <c r="H28" s="89"/>
      <c r="I28" s="89"/>
      <c r="J28" s="89"/>
      <c r="K28" s="89"/>
      <c r="L28" s="89"/>
      <c r="M28" s="89"/>
      <c r="N28" s="89"/>
      <c r="V28" s="389"/>
      <c r="W28" s="389"/>
      <c r="X28" s="389"/>
      <c r="Y28" s="385"/>
      <c r="Z28" s="385"/>
      <c r="AA28" s="385"/>
      <c r="AB28" s="385"/>
    </row>
    <row r="29" spans="1:28" s="52" customFormat="1" ht="12.75" customHeight="1" x14ac:dyDescent="0.2">
      <c r="A29" s="27" t="s">
        <v>57</v>
      </c>
      <c r="B29" s="89"/>
      <c r="C29" s="89"/>
      <c r="D29" s="89"/>
      <c r="E29" s="89"/>
      <c r="F29" s="89"/>
      <c r="G29" s="89"/>
      <c r="H29" s="89"/>
      <c r="I29" s="89"/>
      <c r="J29" s="89"/>
      <c r="K29" s="89"/>
      <c r="L29" s="89"/>
      <c r="M29" s="89"/>
      <c r="N29" s="89"/>
    </row>
    <row r="30" spans="1:28" s="52" customFormat="1" ht="12.75" customHeight="1" x14ac:dyDescent="0.2">
      <c r="A30" s="27"/>
      <c r="B30" s="89"/>
      <c r="C30" s="89"/>
      <c r="D30" s="89"/>
      <c r="E30" s="89"/>
      <c r="F30" s="89"/>
      <c r="G30" s="89"/>
      <c r="H30" s="89"/>
      <c r="I30" s="89"/>
      <c r="J30" s="89"/>
      <c r="K30" s="89"/>
      <c r="L30" s="89"/>
      <c r="M30" s="89"/>
      <c r="N30" s="89"/>
      <c r="R30" s="105"/>
      <c r="S30" s="105"/>
      <c r="T30" s="105"/>
    </row>
    <row r="31" spans="1:28" s="52" customFormat="1" ht="12.75" customHeight="1" x14ac:dyDescent="0.2">
      <c r="A31" s="27">
        <v>2008</v>
      </c>
      <c r="B31" s="103">
        <v>20866</v>
      </c>
      <c r="C31" s="104">
        <v>122</v>
      </c>
      <c r="D31" s="104">
        <v>41</v>
      </c>
      <c r="E31" s="104">
        <v>68</v>
      </c>
      <c r="F31" s="104">
        <v>215</v>
      </c>
      <c r="G31" s="104">
        <v>408</v>
      </c>
      <c r="H31" s="104">
        <v>1031</v>
      </c>
      <c r="I31" s="103">
        <v>1756</v>
      </c>
      <c r="J31" s="103">
        <v>2907</v>
      </c>
      <c r="K31" s="103">
        <v>5676</v>
      </c>
      <c r="L31" s="103">
        <v>6442</v>
      </c>
      <c r="M31" s="103">
        <v>2129</v>
      </c>
      <c r="N31" s="103">
        <v>71</v>
      </c>
      <c r="O31" s="105"/>
    </row>
    <row r="32" spans="1:28" s="52" customFormat="1" ht="12.75" customHeight="1" x14ac:dyDescent="0.2">
      <c r="A32" s="27">
        <v>2009</v>
      </c>
      <c r="B32" s="103">
        <v>20640</v>
      </c>
      <c r="C32" s="104">
        <v>117</v>
      </c>
      <c r="D32" s="104">
        <v>45</v>
      </c>
      <c r="E32" s="104">
        <v>56</v>
      </c>
      <c r="F32" s="104">
        <v>173</v>
      </c>
      <c r="G32" s="104">
        <v>416</v>
      </c>
      <c r="H32" s="104">
        <v>933</v>
      </c>
      <c r="I32" s="103">
        <v>1770</v>
      </c>
      <c r="J32" s="103">
        <v>3113</v>
      </c>
      <c r="K32" s="103">
        <v>5305</v>
      </c>
      <c r="L32" s="103">
        <v>6516</v>
      </c>
      <c r="M32" s="103">
        <v>2103</v>
      </c>
      <c r="N32" s="103">
        <v>93</v>
      </c>
    </row>
    <row r="33" spans="1:14" s="52" customFormat="1" ht="12.75" customHeight="1" x14ac:dyDescent="0.2">
      <c r="A33" s="27">
        <v>2010</v>
      </c>
      <c r="B33" s="89">
        <v>20209</v>
      </c>
      <c r="C33" s="89">
        <v>145</v>
      </c>
      <c r="D33" s="104">
        <v>31</v>
      </c>
      <c r="E33" s="104">
        <v>37</v>
      </c>
      <c r="F33" s="104">
        <v>138</v>
      </c>
      <c r="G33" s="104">
        <v>342</v>
      </c>
      <c r="H33" s="104">
        <v>885</v>
      </c>
      <c r="I33" s="103">
        <v>1672</v>
      </c>
      <c r="J33" s="103">
        <v>2888</v>
      </c>
      <c r="K33" s="103">
        <v>5220</v>
      </c>
      <c r="L33" s="89">
        <v>6625</v>
      </c>
      <c r="M33" s="89">
        <v>2135</v>
      </c>
      <c r="N33" s="89">
        <v>91</v>
      </c>
    </row>
    <row r="34" spans="1:14" s="52" customFormat="1" ht="12.75" customHeight="1" x14ac:dyDescent="0.2">
      <c r="A34" s="27">
        <v>2011</v>
      </c>
      <c r="B34" s="89">
        <v>20672</v>
      </c>
      <c r="C34" s="89">
        <v>100</v>
      </c>
      <c r="D34" s="104">
        <v>43</v>
      </c>
      <c r="E34" s="104">
        <v>47</v>
      </c>
      <c r="F34" s="104">
        <v>128</v>
      </c>
      <c r="G34" s="104">
        <v>323</v>
      </c>
      <c r="H34" s="104">
        <v>821</v>
      </c>
      <c r="I34" s="103">
        <v>1701</v>
      </c>
      <c r="J34" s="103">
        <v>2968</v>
      </c>
      <c r="K34" s="103">
        <v>5105</v>
      </c>
      <c r="L34" s="89">
        <v>6989</v>
      </c>
      <c r="M34" s="89">
        <v>2353</v>
      </c>
      <c r="N34" s="89">
        <v>94</v>
      </c>
    </row>
    <row r="35" spans="1:14" s="52" customFormat="1" ht="12.75" customHeight="1" x14ac:dyDescent="0.2">
      <c r="A35" s="27">
        <v>2012</v>
      </c>
      <c r="B35" s="89">
        <v>20970</v>
      </c>
      <c r="C35" s="89">
        <v>133</v>
      </c>
      <c r="D35" s="104">
        <v>42</v>
      </c>
      <c r="E35" s="104">
        <v>45</v>
      </c>
      <c r="F35" s="104">
        <v>106</v>
      </c>
      <c r="G35" s="104">
        <v>262</v>
      </c>
      <c r="H35" s="104">
        <v>888</v>
      </c>
      <c r="I35" s="103">
        <v>1742</v>
      </c>
      <c r="J35" s="103">
        <v>3037</v>
      </c>
      <c r="K35" s="103">
        <v>4950</v>
      </c>
      <c r="L35" s="89">
        <v>7165</v>
      </c>
      <c r="M35" s="89">
        <v>2493</v>
      </c>
      <c r="N35" s="89">
        <v>107</v>
      </c>
    </row>
    <row r="36" spans="1:14" s="52" customFormat="1" ht="12.75" customHeight="1" x14ac:dyDescent="0.2">
      <c r="A36" s="27">
        <v>2013</v>
      </c>
      <c r="B36" s="89">
        <v>21039</v>
      </c>
      <c r="C36" s="89">
        <v>96</v>
      </c>
      <c r="D36" s="104">
        <v>26</v>
      </c>
      <c r="E36" s="104">
        <v>35</v>
      </c>
      <c r="F36" s="104">
        <v>101</v>
      </c>
      <c r="G36" s="104">
        <v>287</v>
      </c>
      <c r="H36" s="104">
        <v>762</v>
      </c>
      <c r="I36" s="103">
        <v>1714</v>
      </c>
      <c r="J36" s="103">
        <v>3017</v>
      </c>
      <c r="K36" s="103">
        <v>4886</v>
      </c>
      <c r="L36" s="89">
        <v>7462</v>
      </c>
      <c r="M36" s="89">
        <v>2549</v>
      </c>
      <c r="N36" s="89">
        <v>104</v>
      </c>
    </row>
    <row r="37" spans="1:14" s="52" customFormat="1" ht="12.75" customHeight="1" x14ac:dyDescent="0.2">
      <c r="A37" s="27">
        <v>2014</v>
      </c>
      <c r="B37" s="89">
        <v>21135</v>
      </c>
      <c r="C37" s="89">
        <v>108</v>
      </c>
      <c r="D37" s="104">
        <v>32</v>
      </c>
      <c r="E37" s="104">
        <v>49</v>
      </c>
      <c r="F37" s="104">
        <v>90</v>
      </c>
      <c r="G37" s="104">
        <v>243</v>
      </c>
      <c r="H37" s="104">
        <v>761</v>
      </c>
      <c r="I37" s="103">
        <v>1643</v>
      </c>
      <c r="J37" s="103">
        <v>3042</v>
      </c>
      <c r="K37" s="103">
        <v>4871</v>
      </c>
      <c r="L37" s="89">
        <v>7324</v>
      </c>
      <c r="M37" s="89">
        <v>2860</v>
      </c>
      <c r="N37" s="89">
        <v>112</v>
      </c>
    </row>
    <row r="38" spans="1:14" s="52" customFormat="1" ht="12.75" customHeight="1" x14ac:dyDescent="0.2">
      <c r="A38" s="27">
        <v>2015</v>
      </c>
      <c r="B38" s="89">
        <v>22787</v>
      </c>
      <c r="C38" s="89">
        <v>101</v>
      </c>
      <c r="D38" s="104">
        <v>34</v>
      </c>
      <c r="E38" s="104">
        <v>35</v>
      </c>
      <c r="F38" s="104">
        <v>112</v>
      </c>
      <c r="G38" s="104">
        <v>221</v>
      </c>
      <c r="H38" s="104">
        <v>704</v>
      </c>
      <c r="I38" s="103">
        <v>1835</v>
      </c>
      <c r="J38" s="103">
        <v>3145</v>
      </c>
      <c r="K38" s="103">
        <v>5098</v>
      </c>
      <c r="L38" s="89">
        <v>8116</v>
      </c>
      <c r="M38" s="89">
        <v>3251</v>
      </c>
      <c r="N38" s="89">
        <v>135</v>
      </c>
    </row>
    <row r="39" spans="1:14" s="52" customFormat="1" ht="12.75" customHeight="1" x14ac:dyDescent="0.2">
      <c r="A39" s="27">
        <v>2016</v>
      </c>
      <c r="B39" s="89">
        <v>22056</v>
      </c>
      <c r="C39" s="89">
        <v>102</v>
      </c>
      <c r="D39" s="104">
        <v>28</v>
      </c>
      <c r="E39" s="104">
        <v>45</v>
      </c>
      <c r="F39" s="104">
        <v>99</v>
      </c>
      <c r="G39" s="104">
        <v>214</v>
      </c>
      <c r="H39" s="104">
        <v>670</v>
      </c>
      <c r="I39" s="103">
        <v>1715</v>
      </c>
      <c r="J39" s="103">
        <v>3000</v>
      </c>
      <c r="K39" s="103">
        <v>4906</v>
      </c>
      <c r="L39" s="89">
        <v>7772</v>
      </c>
      <c r="M39" s="89">
        <v>3376</v>
      </c>
      <c r="N39" s="89">
        <v>129</v>
      </c>
    </row>
    <row r="40" spans="1:14" s="52" customFormat="1" ht="12.75" customHeight="1" x14ac:dyDescent="0.2">
      <c r="A40" s="27">
        <v>2017</v>
      </c>
      <c r="B40" s="89">
        <v>22807</v>
      </c>
      <c r="C40" s="89">
        <v>77</v>
      </c>
      <c r="D40" s="104">
        <v>34</v>
      </c>
      <c r="E40" s="104">
        <v>52</v>
      </c>
      <c r="F40" s="104">
        <v>102</v>
      </c>
      <c r="G40" s="104">
        <v>200</v>
      </c>
      <c r="H40" s="104">
        <v>634</v>
      </c>
      <c r="I40" s="103">
        <v>1695</v>
      </c>
      <c r="J40" s="103">
        <v>3018</v>
      </c>
      <c r="K40" s="103">
        <v>4953</v>
      </c>
      <c r="L40" s="89">
        <v>8221</v>
      </c>
      <c r="M40" s="89">
        <v>3694</v>
      </c>
      <c r="N40" s="89">
        <v>127</v>
      </c>
    </row>
    <row r="41" spans="1:14" s="52" customFormat="1" ht="12.75" customHeight="1" x14ac:dyDescent="0.2">
      <c r="A41" s="27">
        <v>2018</v>
      </c>
      <c r="B41" s="89">
        <v>22795</v>
      </c>
      <c r="C41" s="89">
        <v>93</v>
      </c>
      <c r="D41" s="104">
        <v>34</v>
      </c>
      <c r="E41" s="104">
        <v>50</v>
      </c>
      <c r="F41" s="104">
        <v>119</v>
      </c>
      <c r="G41" s="104">
        <v>207</v>
      </c>
      <c r="H41" s="104">
        <v>635</v>
      </c>
      <c r="I41" s="103">
        <v>1688</v>
      </c>
      <c r="J41" s="103">
        <v>3052</v>
      </c>
      <c r="K41" s="103">
        <v>4879</v>
      </c>
      <c r="L41" s="89">
        <v>8150</v>
      </c>
      <c r="M41" s="89">
        <v>3782</v>
      </c>
      <c r="N41" s="89">
        <v>106</v>
      </c>
    </row>
    <row r="42" spans="1:14" s="52" customFormat="1" ht="12.75" customHeight="1" x14ac:dyDescent="0.2">
      <c r="A42" s="27">
        <v>2019</v>
      </c>
      <c r="B42" s="89">
        <v>22865</v>
      </c>
      <c r="C42" s="89">
        <v>70</v>
      </c>
      <c r="D42" s="104">
        <v>27</v>
      </c>
      <c r="E42" s="104">
        <v>43</v>
      </c>
      <c r="F42" s="104">
        <v>102</v>
      </c>
      <c r="G42" s="104">
        <v>204</v>
      </c>
      <c r="H42" s="104">
        <v>611</v>
      </c>
      <c r="I42" s="103">
        <v>1663</v>
      </c>
      <c r="J42" s="103">
        <v>3032</v>
      </c>
      <c r="K42" s="103">
        <v>5131</v>
      </c>
      <c r="L42" s="89">
        <v>8048</v>
      </c>
      <c r="M42" s="89">
        <v>3816</v>
      </c>
      <c r="N42" s="89">
        <v>118</v>
      </c>
    </row>
    <row r="43" spans="1:14" s="52" customFormat="1" ht="12.75" customHeight="1" x14ac:dyDescent="0.2">
      <c r="A43" s="27">
        <v>2020</v>
      </c>
      <c r="B43" s="89">
        <v>33105</v>
      </c>
      <c r="C43" s="89">
        <v>73</v>
      </c>
      <c r="D43" s="104">
        <v>22</v>
      </c>
      <c r="E43" s="104">
        <v>55</v>
      </c>
      <c r="F43" s="104">
        <v>109</v>
      </c>
      <c r="G43" s="104">
        <v>244</v>
      </c>
      <c r="H43" s="104">
        <v>716</v>
      </c>
      <c r="I43" s="103">
        <v>2148</v>
      </c>
      <c r="J43" s="103">
        <v>4071</v>
      </c>
      <c r="K43" s="103">
        <v>7857</v>
      </c>
      <c r="L43" s="89">
        <v>11911</v>
      </c>
      <c r="M43" s="89">
        <v>5719</v>
      </c>
      <c r="N43" s="89">
        <v>180</v>
      </c>
    </row>
    <row r="44" spans="1:14" s="52" customFormat="1" ht="12.75" customHeight="1" x14ac:dyDescent="0.2">
      <c r="A44" s="27">
        <v>2021</v>
      </c>
      <c r="B44" s="89">
        <v>25172</v>
      </c>
      <c r="C44" s="89">
        <v>66</v>
      </c>
      <c r="D44" s="104">
        <v>22</v>
      </c>
      <c r="E44" s="104">
        <v>46</v>
      </c>
      <c r="F44" s="104">
        <v>98</v>
      </c>
      <c r="G44" s="104">
        <v>225</v>
      </c>
      <c r="H44" s="104">
        <v>664</v>
      </c>
      <c r="I44" s="103">
        <v>1814</v>
      </c>
      <c r="J44" s="103">
        <v>3458</v>
      </c>
      <c r="K44" s="103">
        <v>5848</v>
      </c>
      <c r="L44" s="89">
        <v>8448</v>
      </c>
      <c r="M44" s="89">
        <v>4329</v>
      </c>
      <c r="N44" s="89">
        <v>154</v>
      </c>
    </row>
    <row r="45" spans="1:14" s="52" customFormat="1" ht="12.75" customHeight="1" x14ac:dyDescent="0.2">
      <c r="A45" s="27">
        <v>2022</v>
      </c>
      <c r="B45" s="89">
        <v>24906</v>
      </c>
      <c r="C45" s="89">
        <v>76</v>
      </c>
      <c r="D45" s="104">
        <v>42</v>
      </c>
      <c r="E45" s="104">
        <v>64</v>
      </c>
      <c r="F45" s="104">
        <v>120</v>
      </c>
      <c r="G45" s="104">
        <v>208</v>
      </c>
      <c r="H45" s="104">
        <v>619</v>
      </c>
      <c r="I45" s="103">
        <v>1798</v>
      </c>
      <c r="J45" s="103">
        <v>3316</v>
      </c>
      <c r="K45" s="103">
        <v>5594</v>
      </c>
      <c r="L45" s="89">
        <v>8094</v>
      </c>
      <c r="M45" s="89">
        <v>4777</v>
      </c>
      <c r="N45" s="89">
        <v>198</v>
      </c>
    </row>
    <row r="46" spans="1:14" s="52" customFormat="1" ht="12.75" customHeight="1" x14ac:dyDescent="0.2">
      <c r="A46" s="27"/>
      <c r="B46" s="89"/>
      <c r="C46" s="89"/>
      <c r="D46" s="89"/>
      <c r="E46" s="89"/>
      <c r="F46" s="89"/>
      <c r="G46" s="89"/>
      <c r="H46" s="89"/>
      <c r="I46" s="89"/>
      <c r="J46" s="89"/>
      <c r="K46" s="89"/>
      <c r="L46" s="89"/>
      <c r="M46" s="89"/>
      <c r="N46" s="89"/>
    </row>
    <row r="47" spans="1:14" s="52" customFormat="1" ht="12.75" customHeight="1" x14ac:dyDescent="0.2">
      <c r="A47" s="27" t="s">
        <v>58</v>
      </c>
      <c r="B47" s="89"/>
      <c r="C47" s="89"/>
      <c r="D47" s="89"/>
      <c r="E47" s="89"/>
      <c r="F47" s="89"/>
      <c r="G47" s="89"/>
      <c r="H47" s="89"/>
      <c r="I47" s="89"/>
      <c r="J47" s="89"/>
      <c r="K47" s="89"/>
      <c r="L47" s="89"/>
      <c r="M47" s="89"/>
      <c r="N47" s="89"/>
    </row>
    <row r="48" spans="1:14" s="52" customFormat="1" ht="12.75" customHeight="1" x14ac:dyDescent="0.2">
      <c r="A48" s="27"/>
      <c r="B48" s="89"/>
      <c r="C48" s="89"/>
      <c r="D48" s="89"/>
      <c r="E48" s="89"/>
      <c r="F48" s="89"/>
      <c r="G48" s="89"/>
      <c r="H48" s="89"/>
      <c r="I48" s="89"/>
      <c r="J48" s="89"/>
      <c r="K48" s="89"/>
      <c r="L48" s="89"/>
      <c r="M48" s="89"/>
      <c r="N48" s="89"/>
    </row>
    <row r="49" spans="1:14" s="52" customFormat="1" ht="12.75" customHeight="1" x14ac:dyDescent="0.2">
      <c r="A49" s="27">
        <v>2008</v>
      </c>
      <c r="B49" s="103">
        <v>20404</v>
      </c>
      <c r="C49" s="104">
        <v>87</v>
      </c>
      <c r="D49" s="104">
        <v>28</v>
      </c>
      <c r="E49" s="104">
        <v>37</v>
      </c>
      <c r="F49" s="104">
        <v>77</v>
      </c>
      <c r="G49" s="104">
        <v>216</v>
      </c>
      <c r="H49" s="104">
        <v>525</v>
      </c>
      <c r="I49" s="103">
        <v>901</v>
      </c>
      <c r="J49" s="103">
        <v>1343</v>
      </c>
      <c r="K49" s="103">
        <v>3546</v>
      </c>
      <c r="L49" s="103">
        <v>7971</v>
      </c>
      <c r="M49" s="103">
        <v>5343</v>
      </c>
      <c r="N49" s="103">
        <v>330</v>
      </c>
    </row>
    <row r="50" spans="1:14" s="52" customFormat="1" ht="12.75" customHeight="1" x14ac:dyDescent="0.2">
      <c r="A50" s="27">
        <v>2009</v>
      </c>
      <c r="B50" s="103">
        <v>20625</v>
      </c>
      <c r="C50" s="104">
        <v>98</v>
      </c>
      <c r="D50" s="104">
        <v>27</v>
      </c>
      <c r="E50" s="104">
        <v>28</v>
      </c>
      <c r="F50" s="104">
        <v>78</v>
      </c>
      <c r="G50" s="104">
        <v>202</v>
      </c>
      <c r="H50" s="104">
        <v>518</v>
      </c>
      <c r="I50" s="103">
        <v>930</v>
      </c>
      <c r="J50" s="103">
        <v>1395</v>
      </c>
      <c r="K50" s="103">
        <v>3418</v>
      </c>
      <c r="L50" s="103">
        <v>8091</v>
      </c>
      <c r="M50" s="103">
        <v>5467</v>
      </c>
      <c r="N50" s="103">
        <v>373</v>
      </c>
    </row>
    <row r="51" spans="1:14" s="52" customFormat="1" ht="12.75" customHeight="1" x14ac:dyDescent="0.2">
      <c r="A51" s="27">
        <v>2010</v>
      </c>
      <c r="B51" s="89">
        <v>20319</v>
      </c>
      <c r="C51" s="89">
        <v>99</v>
      </c>
      <c r="D51" s="104">
        <v>24</v>
      </c>
      <c r="E51" s="104">
        <v>23</v>
      </c>
      <c r="F51" s="104">
        <v>66</v>
      </c>
      <c r="G51" s="104">
        <v>184</v>
      </c>
      <c r="H51" s="104">
        <v>499</v>
      </c>
      <c r="I51" s="103">
        <v>919</v>
      </c>
      <c r="J51" s="103">
        <v>1364</v>
      </c>
      <c r="K51" s="103">
        <v>3258</v>
      </c>
      <c r="L51" s="89">
        <v>8082</v>
      </c>
      <c r="M51" s="89">
        <v>5422</v>
      </c>
      <c r="N51" s="89">
        <v>379</v>
      </c>
    </row>
    <row r="52" spans="1:14" s="52" customFormat="1" ht="12.75" customHeight="1" x14ac:dyDescent="0.2">
      <c r="A52" s="27">
        <v>2011</v>
      </c>
      <c r="B52" s="89">
        <v>20942</v>
      </c>
      <c r="C52" s="89">
        <v>99</v>
      </c>
      <c r="D52" s="104">
        <v>24</v>
      </c>
      <c r="E52" s="104">
        <v>35</v>
      </c>
      <c r="F52" s="104">
        <v>57</v>
      </c>
      <c r="G52" s="104">
        <v>160</v>
      </c>
      <c r="H52" s="104">
        <v>460</v>
      </c>
      <c r="I52" s="103">
        <v>921</v>
      </c>
      <c r="J52" s="103">
        <v>1485</v>
      </c>
      <c r="K52" s="103">
        <v>3219</v>
      </c>
      <c r="L52" s="89">
        <v>8243</v>
      </c>
      <c r="M52" s="89">
        <v>5818</v>
      </c>
      <c r="N52" s="89">
        <v>421</v>
      </c>
    </row>
    <row r="53" spans="1:14" s="52" customFormat="1" ht="12.75" customHeight="1" x14ac:dyDescent="0.2">
      <c r="A53" s="27">
        <v>2012</v>
      </c>
      <c r="B53" s="89">
        <v>21829</v>
      </c>
      <c r="C53" s="89">
        <v>118</v>
      </c>
      <c r="D53" s="104">
        <v>42</v>
      </c>
      <c r="E53" s="104">
        <v>37</v>
      </c>
      <c r="F53" s="104">
        <v>66</v>
      </c>
      <c r="G53" s="104">
        <v>184</v>
      </c>
      <c r="H53" s="104">
        <v>460</v>
      </c>
      <c r="I53" s="103">
        <v>908</v>
      </c>
      <c r="J53" s="103">
        <v>1487</v>
      </c>
      <c r="K53" s="103">
        <v>3160</v>
      </c>
      <c r="L53" s="89">
        <v>8637</v>
      </c>
      <c r="M53" s="89">
        <v>6304</v>
      </c>
      <c r="N53" s="89">
        <v>426</v>
      </c>
    </row>
    <row r="54" spans="1:14" s="52" customFormat="1" ht="12.75" customHeight="1" x14ac:dyDescent="0.2">
      <c r="A54" s="27">
        <v>2013</v>
      </c>
      <c r="B54" s="89">
        <v>21354</v>
      </c>
      <c r="C54" s="89">
        <v>92</v>
      </c>
      <c r="D54" s="104">
        <v>32</v>
      </c>
      <c r="E54" s="104">
        <v>16</v>
      </c>
      <c r="F54" s="104">
        <v>41</v>
      </c>
      <c r="G54" s="104">
        <v>163</v>
      </c>
      <c r="H54" s="104">
        <v>444</v>
      </c>
      <c r="I54" s="103">
        <v>952</v>
      </c>
      <c r="J54" s="103">
        <v>1533</v>
      </c>
      <c r="K54" s="103">
        <v>2987</v>
      </c>
      <c r="L54" s="89">
        <v>8236</v>
      </c>
      <c r="M54" s="89">
        <v>6366</v>
      </c>
      <c r="N54" s="89">
        <v>492</v>
      </c>
    </row>
    <row r="55" spans="1:14" s="52" customFormat="1" ht="12.75" customHeight="1" x14ac:dyDescent="0.2">
      <c r="A55" s="27">
        <v>2014</v>
      </c>
      <c r="B55" s="89">
        <v>21929</v>
      </c>
      <c r="C55" s="89">
        <v>93</v>
      </c>
      <c r="D55" s="104">
        <v>32</v>
      </c>
      <c r="E55" s="104">
        <v>24</v>
      </c>
      <c r="F55" s="104">
        <v>63</v>
      </c>
      <c r="G55" s="104">
        <v>163</v>
      </c>
      <c r="H55" s="104">
        <v>450</v>
      </c>
      <c r="I55" s="103">
        <v>968</v>
      </c>
      <c r="J55" s="103">
        <v>1537</v>
      </c>
      <c r="K55" s="103">
        <v>3069</v>
      </c>
      <c r="L55" s="89">
        <v>8485</v>
      </c>
      <c r="M55" s="89">
        <v>6555</v>
      </c>
      <c r="N55" s="89">
        <v>490</v>
      </c>
    </row>
    <row r="56" spans="1:14" s="52" customFormat="1" ht="12.75" customHeight="1" x14ac:dyDescent="0.2">
      <c r="A56" s="27">
        <v>2015</v>
      </c>
      <c r="B56" s="89">
        <v>24072</v>
      </c>
      <c r="C56" s="89">
        <v>64</v>
      </c>
      <c r="D56" s="104">
        <v>22</v>
      </c>
      <c r="E56" s="104">
        <v>20</v>
      </c>
      <c r="F56" s="104">
        <v>41</v>
      </c>
      <c r="G56" s="104">
        <v>112</v>
      </c>
      <c r="H56" s="104">
        <v>469</v>
      </c>
      <c r="I56" s="103">
        <v>1022</v>
      </c>
      <c r="J56" s="103">
        <v>1603</v>
      </c>
      <c r="K56" s="103">
        <v>3128</v>
      </c>
      <c r="L56" s="89">
        <v>9282</v>
      </c>
      <c r="M56" s="89">
        <v>7694</v>
      </c>
      <c r="N56" s="89">
        <v>615</v>
      </c>
    </row>
    <row r="57" spans="1:14" s="52" customFormat="1" ht="12.75" customHeight="1" x14ac:dyDescent="0.2">
      <c r="A57" s="27">
        <v>2016</v>
      </c>
      <c r="B57" s="89">
        <v>23010</v>
      </c>
      <c r="C57" s="89">
        <v>58</v>
      </c>
      <c r="D57" s="104">
        <v>31</v>
      </c>
      <c r="E57" s="104">
        <v>33</v>
      </c>
      <c r="F57" s="104">
        <v>46</v>
      </c>
      <c r="G57" s="104">
        <v>120</v>
      </c>
      <c r="H57" s="104">
        <v>428</v>
      </c>
      <c r="I57" s="103">
        <v>968</v>
      </c>
      <c r="J57" s="103">
        <v>1580</v>
      </c>
      <c r="K57" s="103">
        <v>2925</v>
      </c>
      <c r="L57" s="89">
        <v>8674</v>
      </c>
      <c r="M57" s="89">
        <v>7554</v>
      </c>
      <c r="N57" s="89">
        <v>593</v>
      </c>
    </row>
    <row r="58" spans="1:14" s="52" customFormat="1" ht="12.75" customHeight="1" x14ac:dyDescent="0.2">
      <c r="A58" s="27">
        <v>2017</v>
      </c>
      <c r="B58" s="89">
        <v>24262</v>
      </c>
      <c r="C58" s="89">
        <v>74</v>
      </c>
      <c r="D58" s="104">
        <v>17</v>
      </c>
      <c r="E58" s="104">
        <v>28</v>
      </c>
      <c r="F58" s="104">
        <v>53</v>
      </c>
      <c r="G58" s="104">
        <v>133</v>
      </c>
      <c r="H58" s="104">
        <v>442</v>
      </c>
      <c r="I58" s="103">
        <v>991</v>
      </c>
      <c r="J58" s="103">
        <v>1745</v>
      </c>
      <c r="K58" s="103">
        <v>3055</v>
      </c>
      <c r="L58" s="89">
        <v>8928</v>
      </c>
      <c r="M58" s="89">
        <v>8117</v>
      </c>
      <c r="N58" s="89">
        <v>679</v>
      </c>
    </row>
    <row r="59" spans="1:14" s="52" customFormat="1" ht="12.75" customHeight="1" x14ac:dyDescent="0.2">
      <c r="A59" s="27">
        <v>2018</v>
      </c>
      <c r="B59" s="89">
        <v>23804</v>
      </c>
      <c r="C59" s="89">
        <v>62</v>
      </c>
      <c r="D59" s="104">
        <v>32</v>
      </c>
      <c r="E59" s="104">
        <v>38</v>
      </c>
      <c r="F59" s="104">
        <v>44</v>
      </c>
      <c r="G59" s="104">
        <v>134</v>
      </c>
      <c r="H59" s="104">
        <v>395</v>
      </c>
      <c r="I59" s="103">
        <v>962</v>
      </c>
      <c r="J59" s="103">
        <v>1598</v>
      </c>
      <c r="K59" s="103">
        <v>3028</v>
      </c>
      <c r="L59" s="89">
        <v>8713</v>
      </c>
      <c r="M59" s="89">
        <v>8154</v>
      </c>
      <c r="N59" s="89">
        <v>644</v>
      </c>
    </row>
    <row r="60" spans="1:14" s="52" customFormat="1" ht="12.75" customHeight="1" x14ac:dyDescent="0.2">
      <c r="A60" s="27">
        <v>2019</v>
      </c>
      <c r="B60" s="89">
        <v>24300</v>
      </c>
      <c r="C60" s="89">
        <v>54</v>
      </c>
      <c r="D60" s="104">
        <v>18</v>
      </c>
      <c r="E60" s="104">
        <v>25</v>
      </c>
      <c r="F60" s="104">
        <v>50</v>
      </c>
      <c r="G60" s="104">
        <v>110</v>
      </c>
      <c r="H60" s="104">
        <v>401</v>
      </c>
      <c r="I60" s="103">
        <v>1001</v>
      </c>
      <c r="J60" s="103">
        <v>1764</v>
      </c>
      <c r="K60" s="103">
        <v>3154</v>
      </c>
      <c r="L60" s="89">
        <v>8691</v>
      </c>
      <c r="M60" s="89">
        <v>8417</v>
      </c>
      <c r="N60" s="89">
        <v>615</v>
      </c>
    </row>
    <row r="61" spans="1:14" s="52" customFormat="1" ht="12.75" customHeight="1" x14ac:dyDescent="0.2">
      <c r="A61" s="27">
        <v>2020</v>
      </c>
      <c r="B61" s="89">
        <v>33543</v>
      </c>
      <c r="C61" s="89">
        <v>51</v>
      </c>
      <c r="D61" s="104">
        <v>10</v>
      </c>
      <c r="E61" s="104">
        <v>28</v>
      </c>
      <c r="F61" s="104">
        <v>42</v>
      </c>
      <c r="G61" s="104">
        <v>158</v>
      </c>
      <c r="H61" s="104">
        <v>444</v>
      </c>
      <c r="I61" s="103">
        <v>1153</v>
      </c>
      <c r="J61" s="103">
        <v>2248</v>
      </c>
      <c r="K61" s="103">
        <v>4706</v>
      </c>
      <c r="L61" s="89">
        <v>12277</v>
      </c>
      <c r="M61" s="89">
        <v>11609</v>
      </c>
      <c r="N61" s="89">
        <v>817</v>
      </c>
    </row>
    <row r="62" spans="1:14" s="52" customFormat="1" ht="12.75" customHeight="1" x14ac:dyDescent="0.2">
      <c r="A62" s="27">
        <v>2021</v>
      </c>
      <c r="B62" s="89">
        <v>24685</v>
      </c>
      <c r="C62" s="89">
        <v>64</v>
      </c>
      <c r="D62" s="104">
        <v>26</v>
      </c>
      <c r="E62" s="104">
        <v>35</v>
      </c>
      <c r="F62" s="104">
        <v>36</v>
      </c>
      <c r="G62" s="104">
        <v>126</v>
      </c>
      <c r="H62" s="104">
        <v>369</v>
      </c>
      <c r="I62" s="103">
        <v>1020</v>
      </c>
      <c r="J62" s="103">
        <v>1909</v>
      </c>
      <c r="K62" s="103">
        <v>3667</v>
      </c>
      <c r="L62" s="89">
        <v>8428</v>
      </c>
      <c r="M62" s="89">
        <v>8323</v>
      </c>
      <c r="N62" s="89">
        <v>682</v>
      </c>
    </row>
    <row r="63" spans="1:14" s="52" customFormat="1" ht="12.75" customHeight="1" x14ac:dyDescent="0.2">
      <c r="A63" s="27">
        <v>2022</v>
      </c>
      <c r="B63" s="89">
        <v>26248</v>
      </c>
      <c r="C63" s="89">
        <v>52</v>
      </c>
      <c r="D63" s="104">
        <v>22</v>
      </c>
      <c r="E63" s="104">
        <v>35</v>
      </c>
      <c r="F63" s="104">
        <v>57</v>
      </c>
      <c r="G63" s="104">
        <v>129</v>
      </c>
      <c r="H63" s="104">
        <v>398</v>
      </c>
      <c r="I63" s="103">
        <v>986</v>
      </c>
      <c r="J63" s="103">
        <v>1891</v>
      </c>
      <c r="K63" s="103">
        <v>3733</v>
      </c>
      <c r="L63" s="89">
        <v>8481</v>
      </c>
      <c r="M63" s="89">
        <v>9609</v>
      </c>
      <c r="N63" s="89">
        <v>855</v>
      </c>
    </row>
    <row r="64" spans="1:14" s="52" customFormat="1" ht="12.75" customHeight="1" x14ac:dyDescent="0.2">
      <c r="A64" s="27"/>
      <c r="B64" s="89"/>
      <c r="C64" s="89"/>
      <c r="D64" s="89"/>
      <c r="E64" s="89"/>
      <c r="F64" s="89"/>
      <c r="G64" s="89"/>
      <c r="H64" s="89"/>
      <c r="I64" s="89"/>
      <c r="J64" s="89"/>
      <c r="K64" s="89"/>
      <c r="L64" s="89"/>
      <c r="M64" s="89"/>
      <c r="N64" s="89"/>
    </row>
    <row r="65" spans="1:14" s="52" customFormat="1" ht="12.75" customHeight="1" x14ac:dyDescent="0.2">
      <c r="A65" s="27" t="s">
        <v>128</v>
      </c>
      <c r="B65" s="89"/>
      <c r="C65" s="89"/>
      <c r="D65" s="89"/>
      <c r="E65" s="89"/>
      <c r="F65" s="89"/>
      <c r="G65" s="89"/>
      <c r="H65" s="89"/>
      <c r="I65" s="89"/>
      <c r="J65" s="89"/>
      <c r="K65" s="89"/>
      <c r="L65" s="89"/>
      <c r="M65" s="89"/>
      <c r="N65" s="89"/>
    </row>
    <row r="66" spans="1:14" s="52" customFormat="1" ht="12.75" customHeight="1" x14ac:dyDescent="0.2">
      <c r="A66" s="27"/>
      <c r="B66" s="89"/>
      <c r="C66" s="89"/>
      <c r="D66" s="89"/>
      <c r="E66" s="89"/>
      <c r="F66" s="89"/>
      <c r="G66" s="89"/>
      <c r="H66" s="89"/>
      <c r="I66" s="89"/>
      <c r="J66" s="89"/>
      <c r="K66" s="89"/>
      <c r="L66" s="89"/>
      <c r="M66" s="89"/>
      <c r="N66" s="89"/>
    </row>
    <row r="67" spans="1:14" s="52" customFormat="1" ht="12.75" customHeight="1" x14ac:dyDescent="0.2">
      <c r="A67" s="95" t="s">
        <v>56</v>
      </c>
      <c r="B67" s="89"/>
      <c r="C67" s="89"/>
      <c r="D67" s="89"/>
      <c r="E67" s="89"/>
      <c r="F67" s="89"/>
      <c r="G67" s="89"/>
      <c r="H67" s="89"/>
      <c r="I67" s="89"/>
      <c r="J67" s="89"/>
      <c r="K67" s="89"/>
      <c r="L67" s="89"/>
      <c r="M67" s="89"/>
      <c r="N67" s="89"/>
    </row>
    <row r="68" spans="1:14" s="52" customFormat="1" ht="12.75" customHeight="1" x14ac:dyDescent="0.2">
      <c r="A68" s="27"/>
      <c r="B68" s="89"/>
      <c r="C68" s="89"/>
      <c r="D68" s="89"/>
      <c r="E68" s="89"/>
      <c r="F68" s="89"/>
      <c r="G68" s="89"/>
      <c r="H68" s="89"/>
      <c r="I68" s="89"/>
      <c r="J68" s="89"/>
      <c r="K68" s="89"/>
      <c r="L68" s="89"/>
      <c r="M68" s="89"/>
      <c r="N68" s="89"/>
    </row>
    <row r="69" spans="1:14" s="52" customFormat="1" ht="12.75" customHeight="1" x14ac:dyDescent="0.25">
      <c r="A69" s="27">
        <v>2008</v>
      </c>
      <c r="B69" s="158">
        <v>100</v>
      </c>
      <c r="C69" s="157">
        <v>0.50642112914950332</v>
      </c>
      <c r="D69" s="157">
        <v>0.16719166464744364</v>
      </c>
      <c r="E69" s="157">
        <v>0.25442209837654467</v>
      </c>
      <c r="F69" s="157">
        <v>0.70753574024715293</v>
      </c>
      <c r="G69" s="157">
        <v>1.5119941846377514</v>
      </c>
      <c r="H69" s="157">
        <v>3.7702931911800337</v>
      </c>
      <c r="I69" s="157">
        <v>6.4380906227283736</v>
      </c>
      <c r="J69" s="157">
        <v>10.298037315241096</v>
      </c>
      <c r="K69" s="157">
        <v>22.345529440271385</v>
      </c>
      <c r="L69" s="157">
        <v>34.923673370487037</v>
      </c>
      <c r="M69" s="157">
        <v>18.10516113399564</v>
      </c>
      <c r="N69" s="157">
        <v>0.97165010903804205</v>
      </c>
    </row>
    <row r="70" spans="1:14" s="52" customFormat="1" ht="12.75" customHeight="1" x14ac:dyDescent="0.25">
      <c r="A70" s="27">
        <v>2009</v>
      </c>
      <c r="B70" s="158">
        <v>100</v>
      </c>
      <c r="C70" s="157">
        <v>0.52102265842723861</v>
      </c>
      <c r="D70" s="157">
        <v>0.17448200654307525</v>
      </c>
      <c r="E70" s="157">
        <v>0.20356234096692111</v>
      </c>
      <c r="F70" s="157">
        <v>0.60826366169877621</v>
      </c>
      <c r="G70" s="157">
        <v>1.4976372228280626</v>
      </c>
      <c r="H70" s="157">
        <v>3.5162971040833635</v>
      </c>
      <c r="I70" s="157">
        <v>6.5430752453653218</v>
      </c>
      <c r="J70" s="157">
        <v>10.924512298558101</v>
      </c>
      <c r="K70" s="157">
        <v>21.138979764933964</v>
      </c>
      <c r="L70" s="157">
        <v>35.398037077426395</v>
      </c>
      <c r="M70" s="157">
        <v>18.344844299042773</v>
      </c>
      <c r="N70" s="157">
        <v>1.1292863201260148</v>
      </c>
    </row>
    <row r="71" spans="1:14" s="52" customFormat="1" ht="12.75" customHeight="1" x14ac:dyDescent="0.25">
      <c r="A71" s="27">
        <v>2010</v>
      </c>
      <c r="B71" s="158">
        <v>99.999999999999986</v>
      </c>
      <c r="C71" s="157">
        <v>0.60205290169759185</v>
      </c>
      <c r="D71" s="157">
        <v>0.13570864587445716</v>
      </c>
      <c r="E71" s="157">
        <v>0.1480457954994078</v>
      </c>
      <c r="F71" s="157">
        <v>0.50335570469798652</v>
      </c>
      <c r="G71" s="157">
        <v>1.2978681405448085</v>
      </c>
      <c r="H71" s="157">
        <v>3.4149230161863402</v>
      </c>
      <c r="I71" s="157">
        <v>6.3931109356494282</v>
      </c>
      <c r="J71" s="157">
        <v>10.491512041058034</v>
      </c>
      <c r="K71" s="157">
        <v>20.918870904066324</v>
      </c>
      <c r="L71" s="157">
        <v>36.288491906829847</v>
      </c>
      <c r="M71" s="157">
        <v>18.646367943150416</v>
      </c>
      <c r="N71" s="157">
        <v>1.1596920647453612</v>
      </c>
    </row>
    <row r="72" spans="1:14" s="52" customFormat="1" ht="12.75" customHeight="1" x14ac:dyDescent="0.25">
      <c r="A72" s="27">
        <v>2011</v>
      </c>
      <c r="B72" s="158">
        <v>100.00000000000001</v>
      </c>
      <c r="C72" s="157">
        <v>0.4782044504253376</v>
      </c>
      <c r="D72" s="157">
        <v>0.16100350843466144</v>
      </c>
      <c r="E72" s="157">
        <v>0.19704907002451097</v>
      </c>
      <c r="F72" s="157">
        <v>0.44456192627481139</v>
      </c>
      <c r="G72" s="157">
        <v>1.160667083193156</v>
      </c>
      <c r="H72" s="157">
        <v>3.0782909597731534</v>
      </c>
      <c r="I72" s="157">
        <v>6.3007641659057052</v>
      </c>
      <c r="J72" s="157">
        <v>10.700725717306675</v>
      </c>
      <c r="K72" s="157">
        <v>20.002883644927188</v>
      </c>
      <c r="L72" s="157">
        <v>36.603066275772576</v>
      </c>
      <c r="M72" s="157">
        <v>19.635218916710723</v>
      </c>
      <c r="N72" s="157">
        <v>1.237564281251502</v>
      </c>
    </row>
    <row r="73" spans="1:14" s="52" customFormat="1" ht="12.75" customHeight="1" x14ac:dyDescent="0.25">
      <c r="A73" s="27">
        <v>2012</v>
      </c>
      <c r="B73" s="158">
        <v>99.999999999999986</v>
      </c>
      <c r="C73" s="157">
        <v>0.5864623005210402</v>
      </c>
      <c r="D73" s="157">
        <v>0.19626626790345569</v>
      </c>
      <c r="E73" s="157">
        <v>0.19159326152480199</v>
      </c>
      <c r="F73" s="157">
        <v>0.40187854856421884</v>
      </c>
      <c r="G73" s="157">
        <v>1.0420804224397766</v>
      </c>
      <c r="H73" s="157">
        <v>3.1496062992125982</v>
      </c>
      <c r="I73" s="157">
        <v>6.1917334517161615</v>
      </c>
      <c r="J73" s="157">
        <v>10.570340428514685</v>
      </c>
      <c r="K73" s="157">
        <v>18.949040865440779</v>
      </c>
      <c r="L73" s="157">
        <v>36.921423397742934</v>
      </c>
      <c r="M73" s="157">
        <v>20.554218556508332</v>
      </c>
      <c r="N73" s="157">
        <v>1.2453561999112128</v>
      </c>
    </row>
    <row r="74" spans="1:14" s="52" customFormat="1" ht="12.75" customHeight="1" x14ac:dyDescent="0.25">
      <c r="A74" s="27">
        <v>2013</v>
      </c>
      <c r="B74" s="158">
        <v>99.999999999999986</v>
      </c>
      <c r="C74" s="157">
        <v>0.44346944070955113</v>
      </c>
      <c r="D74" s="157">
        <v>0.13681504021890406</v>
      </c>
      <c r="E74" s="157">
        <v>0.12030288019248461</v>
      </c>
      <c r="F74" s="157">
        <v>0.33496096053593755</v>
      </c>
      <c r="G74" s="157">
        <v>1.0614960016983936</v>
      </c>
      <c r="H74" s="157">
        <v>2.8448092845516948</v>
      </c>
      <c r="I74" s="157">
        <v>6.2887740900620379</v>
      </c>
      <c r="J74" s="157">
        <v>10.732904017172647</v>
      </c>
      <c r="K74" s="157">
        <v>18.571462269714338</v>
      </c>
      <c r="L74" s="157">
        <v>37.029698299247514</v>
      </c>
      <c r="M74" s="157">
        <v>21.029415233647065</v>
      </c>
      <c r="N74" s="157">
        <v>1.4058924822494279</v>
      </c>
    </row>
    <row r="75" spans="1:14" s="52" customFormat="1" ht="12.75" customHeight="1" x14ac:dyDescent="0.25">
      <c r="A75" s="27">
        <v>2014</v>
      </c>
      <c r="B75" s="158">
        <f t="shared" ref="B75:N75" si="0">(B19/43064)*100</f>
        <v>100</v>
      </c>
      <c r="C75" s="158">
        <f t="shared" si="0"/>
        <v>0.466747167007245</v>
      </c>
      <c r="D75" s="158">
        <f t="shared" si="0"/>
        <v>0.1486160133754412</v>
      </c>
      <c r="E75" s="158">
        <f t="shared" si="0"/>
        <v>0.16951514025636263</v>
      </c>
      <c r="F75" s="158">
        <f t="shared" si="0"/>
        <v>0.35528515697566415</v>
      </c>
      <c r="G75" s="158">
        <f t="shared" si="0"/>
        <v>0.94278283485045511</v>
      </c>
      <c r="H75" s="158">
        <f t="shared" si="0"/>
        <v>2.8120936280884266</v>
      </c>
      <c r="I75" s="158">
        <f t="shared" si="0"/>
        <v>6.0630689206762023</v>
      </c>
      <c r="J75" s="158">
        <f t="shared" si="0"/>
        <v>10.633011331971019</v>
      </c>
      <c r="K75" s="158">
        <f t="shared" si="0"/>
        <v>18.437674159390674</v>
      </c>
      <c r="L75" s="158">
        <f t="shared" si="0"/>
        <v>36.710477428942966</v>
      </c>
      <c r="M75" s="158">
        <f t="shared" si="0"/>
        <v>21.862808842652797</v>
      </c>
      <c r="N75" s="158">
        <f t="shared" si="0"/>
        <v>1.3979193758127439</v>
      </c>
    </row>
    <row r="76" spans="1:14" s="52" customFormat="1" ht="12.75" customHeight="1" x14ac:dyDescent="0.25">
      <c r="A76" s="27">
        <v>2015</v>
      </c>
      <c r="B76" s="158">
        <v>100</v>
      </c>
      <c r="C76" s="158">
        <v>0.35212019035830899</v>
      </c>
      <c r="D76" s="158">
        <v>0.11950745854585032</v>
      </c>
      <c r="E76" s="158">
        <v>0.11737339678610299</v>
      </c>
      <c r="F76" s="158">
        <v>0.32651144924134101</v>
      </c>
      <c r="G76" s="158">
        <v>0.71064256599585995</v>
      </c>
      <c r="H76" s="158">
        <v>2.5032544441836149</v>
      </c>
      <c r="I76" s="158">
        <v>6.097014447598113</v>
      </c>
      <c r="J76" s="158">
        <v>10.13252523528031</v>
      </c>
      <c r="K76" s="158">
        <v>17.554792035681512</v>
      </c>
      <c r="L76" s="158">
        <v>37.128406496083997</v>
      </c>
      <c r="M76" s="158">
        <v>23.357305960434495</v>
      </c>
      <c r="N76" s="158">
        <v>1.6005463198104954</v>
      </c>
    </row>
    <row r="77" spans="1:14" s="52" customFormat="1" ht="12.75" customHeight="1" x14ac:dyDescent="0.25">
      <c r="A77" s="27">
        <v>2016</v>
      </c>
      <c r="B77" s="158">
        <v>100</v>
      </c>
      <c r="C77" s="158">
        <v>0.35503483779345846</v>
      </c>
      <c r="D77" s="158">
        <v>0.13091909643633781</v>
      </c>
      <c r="E77" s="158">
        <v>0.17307948342431101</v>
      </c>
      <c r="F77" s="158">
        <v>0.32175032175032175</v>
      </c>
      <c r="G77" s="158">
        <v>0.74113522389384456</v>
      </c>
      <c r="H77" s="158">
        <v>2.436426574357609</v>
      </c>
      <c r="I77" s="158">
        <v>5.9534904362490568</v>
      </c>
      <c r="J77" s="158">
        <v>10.162872231837749</v>
      </c>
      <c r="K77" s="158">
        <v>17.376736342253587</v>
      </c>
      <c r="L77" s="158">
        <v>36.493143389695113</v>
      </c>
      <c r="M77" s="158">
        <v>24.253317356765631</v>
      </c>
      <c r="N77" s="158">
        <v>1.6020947055429815</v>
      </c>
    </row>
    <row r="78" spans="1:14" s="52" customFormat="1" ht="12.75" customHeight="1" x14ac:dyDescent="0.25">
      <c r="A78" s="27">
        <v>2017</v>
      </c>
      <c r="B78" s="158">
        <v>100</v>
      </c>
      <c r="C78" s="158">
        <v>0.32080562578342436</v>
      </c>
      <c r="D78" s="158">
        <v>0.10835156897320954</v>
      </c>
      <c r="E78" s="158">
        <v>0.16996324544817182</v>
      </c>
      <c r="F78" s="158">
        <v>0.32930378805583294</v>
      </c>
      <c r="G78" s="158">
        <v>0.70747200917801523</v>
      </c>
      <c r="H78" s="158">
        <v>2.286005651277911</v>
      </c>
      <c r="I78" s="158">
        <v>5.7065159659223692</v>
      </c>
      <c r="J78" s="158">
        <v>10.119186725870529</v>
      </c>
      <c r="K78" s="158">
        <v>17.013320869362001</v>
      </c>
      <c r="L78" s="158">
        <v>36.43374620238373</v>
      </c>
      <c r="M78" s="158">
        <v>25.092948649854467</v>
      </c>
      <c r="N78" s="158">
        <v>1.7123796978903312</v>
      </c>
    </row>
    <row r="79" spans="1:14" s="52" customFormat="1" ht="12.75" customHeight="1" x14ac:dyDescent="0.25">
      <c r="A79" s="27">
        <v>2018</v>
      </c>
      <c r="B79" s="158">
        <v>100.00000000000001</v>
      </c>
      <c r="C79" s="158">
        <v>0.33262516363012079</v>
      </c>
      <c r="D79" s="158">
        <v>0.14163394064250306</v>
      </c>
      <c r="E79" s="158">
        <v>0.18884525419000409</v>
      </c>
      <c r="F79" s="158">
        <v>0.34979291401103024</v>
      </c>
      <c r="G79" s="158">
        <v>0.73177535998626575</v>
      </c>
      <c r="H79" s="158">
        <v>2.2103478615420933</v>
      </c>
      <c r="I79" s="158">
        <v>5.6868173136762588</v>
      </c>
      <c r="J79" s="158">
        <v>9.9787549089036247</v>
      </c>
      <c r="K79" s="158">
        <v>16.968175282731391</v>
      </c>
      <c r="L79" s="158">
        <v>36.187471834159531</v>
      </c>
      <c r="M79" s="158">
        <v>25.614283568316914</v>
      </c>
      <c r="N79" s="158">
        <v>1.6094765982102621</v>
      </c>
    </row>
    <row r="80" spans="1:14" s="52" customFormat="1" ht="12.75" customHeight="1" x14ac:dyDescent="0.25">
      <c r="A80" s="27">
        <v>2019</v>
      </c>
      <c r="B80" s="158">
        <f t="shared" ref="B80:N80" si="1">(B24/$B24)*100</f>
        <v>100</v>
      </c>
      <c r="C80" s="158">
        <f t="shared" si="1"/>
        <v>0.26290681649528252</v>
      </c>
      <c r="D80" s="158">
        <f t="shared" si="1"/>
        <v>9.5409731792642852E-2</v>
      </c>
      <c r="E80" s="158">
        <f t="shared" si="1"/>
        <v>0.14417470581999364</v>
      </c>
      <c r="F80" s="158">
        <f t="shared" si="1"/>
        <v>0.32227287183292697</v>
      </c>
      <c r="G80" s="158">
        <f t="shared" si="1"/>
        <v>0.6657479062864412</v>
      </c>
      <c r="H80" s="158">
        <f t="shared" si="1"/>
        <v>2.145658857203435</v>
      </c>
      <c r="I80" s="158">
        <f t="shared" si="1"/>
        <v>5.6482561221244563</v>
      </c>
      <c r="J80" s="158">
        <f t="shared" si="1"/>
        <v>10.168557192833669</v>
      </c>
      <c r="K80" s="158">
        <f t="shared" si="1"/>
        <v>17.565991731156576</v>
      </c>
      <c r="L80" s="158">
        <f t="shared" si="1"/>
        <v>35.490300010601082</v>
      </c>
      <c r="M80" s="158">
        <f t="shared" si="1"/>
        <v>25.936605533764446</v>
      </c>
      <c r="N80" s="158">
        <f t="shared" si="1"/>
        <v>1.554118520089049</v>
      </c>
    </row>
    <row r="81" spans="1:14" s="52" customFormat="1" ht="12.75" customHeight="1" x14ac:dyDescent="0.25">
      <c r="A81" s="27">
        <v>2020</v>
      </c>
      <c r="B81" s="158">
        <f t="shared" ref="B81:N81" si="2">(B25/$B25)*100</f>
        <v>100</v>
      </c>
      <c r="C81" s="158">
        <f t="shared" si="2"/>
        <v>0.18605209458648422</v>
      </c>
      <c r="D81" s="158">
        <f t="shared" si="2"/>
        <v>4.8013443764253989E-2</v>
      </c>
      <c r="E81" s="158">
        <f t="shared" si="2"/>
        <v>0.12453486976353378</v>
      </c>
      <c r="F81" s="158">
        <f t="shared" si="2"/>
        <v>0.22656343776257354</v>
      </c>
      <c r="G81" s="158">
        <f t="shared" si="2"/>
        <v>0.60316888728844076</v>
      </c>
      <c r="H81" s="158">
        <f t="shared" si="2"/>
        <v>1.7404873364542071</v>
      </c>
      <c r="I81" s="158">
        <f t="shared" si="2"/>
        <v>4.9528868083063253</v>
      </c>
      <c r="J81" s="158">
        <f t="shared" si="2"/>
        <v>9.4811547233225291</v>
      </c>
      <c r="K81" s="158">
        <f t="shared" si="2"/>
        <v>18.849777937822591</v>
      </c>
      <c r="L81" s="158">
        <f t="shared" si="2"/>
        <v>36.292161805305483</v>
      </c>
      <c r="M81" s="158">
        <f t="shared" si="2"/>
        <v>25.99927979834354</v>
      </c>
      <c r="N81" s="158">
        <f t="shared" si="2"/>
        <v>1.4959188572800384</v>
      </c>
    </row>
    <row r="82" spans="1:14" s="52" customFormat="1" ht="12.75" customHeight="1" x14ac:dyDescent="0.25">
      <c r="A82" s="27">
        <v>2021</v>
      </c>
      <c r="B82" s="327">
        <f t="shared" ref="B82:N83" si="3">(B26/$B26)*100</f>
        <v>100</v>
      </c>
      <c r="C82" s="327">
        <f t="shared" si="3"/>
        <v>0.26074573279579599</v>
      </c>
      <c r="D82" s="327">
        <f t="shared" si="3"/>
        <v>9.6275347493832361E-2</v>
      </c>
      <c r="E82" s="327">
        <f t="shared" si="3"/>
        <v>0.16246464889584211</v>
      </c>
      <c r="F82" s="327">
        <f t="shared" si="3"/>
        <v>0.26876867842028201</v>
      </c>
      <c r="G82" s="327">
        <f t="shared" si="3"/>
        <v>0.70401347854864915</v>
      </c>
      <c r="H82" s="327">
        <f t="shared" si="3"/>
        <v>2.0719257075235173</v>
      </c>
      <c r="I82" s="327">
        <f t="shared" si="3"/>
        <v>5.6842569749483518</v>
      </c>
      <c r="J82" s="327">
        <f t="shared" si="3"/>
        <v>10.76478729165413</v>
      </c>
      <c r="K82" s="327">
        <f t="shared" si="3"/>
        <v>19.084581904246146</v>
      </c>
      <c r="L82" s="327">
        <f t="shared" si="3"/>
        <v>33.84880758970656</v>
      </c>
      <c r="M82" s="327">
        <f t="shared" si="3"/>
        <v>25.376577010249314</v>
      </c>
      <c r="N82" s="327">
        <f t="shared" si="3"/>
        <v>1.6767956355175802</v>
      </c>
    </row>
    <row r="83" spans="1:14" s="52" customFormat="1" ht="12.75" customHeight="1" x14ac:dyDescent="0.25">
      <c r="A83" s="27">
        <v>2022</v>
      </c>
      <c r="B83" s="327">
        <f t="shared" si="3"/>
        <v>100</v>
      </c>
      <c r="C83" s="327">
        <f t="shared" si="3"/>
        <v>0.2502248113539508</v>
      </c>
      <c r="D83" s="327">
        <f t="shared" si="3"/>
        <v>0.1251124056769754</v>
      </c>
      <c r="E83" s="327">
        <f t="shared" si="3"/>
        <v>0.19353325253157133</v>
      </c>
      <c r="F83" s="327">
        <f t="shared" si="3"/>
        <v>0.34601399695038509</v>
      </c>
      <c r="G83" s="327">
        <f t="shared" si="3"/>
        <v>0.65879501114282357</v>
      </c>
      <c r="H83" s="327">
        <f t="shared" si="3"/>
        <v>1.9881143214606873</v>
      </c>
      <c r="I83" s="327">
        <f t="shared" si="3"/>
        <v>5.4423896469484303</v>
      </c>
      <c r="J83" s="327">
        <f t="shared" si="3"/>
        <v>10.179067130625171</v>
      </c>
      <c r="K83" s="327">
        <f t="shared" si="3"/>
        <v>18.233178246080463</v>
      </c>
      <c r="L83" s="327">
        <f t="shared" si="3"/>
        <v>32.402158188997923</v>
      </c>
      <c r="M83" s="327">
        <f t="shared" si="3"/>
        <v>28.122922938577627</v>
      </c>
      <c r="N83" s="327">
        <f t="shared" si="3"/>
        <v>2.0584900496539862</v>
      </c>
    </row>
    <row r="84" spans="1:14" s="52" customFormat="1" ht="12.75" customHeight="1" x14ac:dyDescent="0.2">
      <c r="A84" s="27"/>
      <c r="B84" s="89"/>
      <c r="C84" s="89"/>
      <c r="D84" s="89"/>
      <c r="E84" s="89"/>
      <c r="F84" s="89"/>
      <c r="G84" s="89"/>
      <c r="H84" s="89"/>
      <c r="I84" s="89"/>
      <c r="J84" s="89"/>
      <c r="K84" s="89"/>
      <c r="L84" s="89"/>
      <c r="M84" s="89"/>
      <c r="N84" s="89"/>
    </row>
    <row r="85" spans="1:14" s="52" customFormat="1" ht="12.75" customHeight="1" x14ac:dyDescent="0.2">
      <c r="A85" s="27" t="s">
        <v>57</v>
      </c>
      <c r="B85" s="89"/>
      <c r="C85" s="89"/>
      <c r="D85" s="89"/>
      <c r="E85" s="89"/>
      <c r="F85" s="89"/>
      <c r="G85" s="89"/>
      <c r="H85" s="89"/>
      <c r="I85" s="89"/>
      <c r="J85" s="89"/>
      <c r="K85" s="89"/>
      <c r="L85" s="89"/>
      <c r="M85" s="89"/>
      <c r="N85" s="89"/>
    </row>
    <row r="86" spans="1:14" s="52" customFormat="1" ht="12.75" customHeight="1" x14ac:dyDescent="0.2">
      <c r="A86" s="27"/>
      <c r="B86" s="89"/>
      <c r="C86" s="89"/>
      <c r="D86" s="89"/>
      <c r="E86" s="89"/>
      <c r="F86" s="89"/>
      <c r="G86" s="89"/>
      <c r="H86" s="89"/>
      <c r="I86" s="89"/>
      <c r="J86" s="89"/>
      <c r="K86" s="89"/>
      <c r="L86" s="89"/>
      <c r="M86" s="89"/>
      <c r="N86" s="89"/>
    </row>
    <row r="87" spans="1:14" s="52" customFormat="1" ht="12.75" customHeight="1" x14ac:dyDescent="0.25">
      <c r="A87" s="27">
        <v>2008</v>
      </c>
      <c r="B87" s="158">
        <v>100</v>
      </c>
      <c r="C87" s="157">
        <v>0.58468321671618895</v>
      </c>
      <c r="D87" s="157">
        <v>0.19649190069970288</v>
      </c>
      <c r="E87" s="157">
        <v>0.32588900603853155</v>
      </c>
      <c r="F87" s="157">
        <v>1.0303843573277101</v>
      </c>
      <c r="G87" s="157">
        <v>1.9553340362311895</v>
      </c>
      <c r="H87" s="157">
        <v>4.9410524297900889</v>
      </c>
      <c r="I87" s="157">
        <v>8.4156043324067848</v>
      </c>
      <c r="J87" s="157">
        <v>13.931755008147226</v>
      </c>
      <c r="K87" s="157">
        <v>27.202147033451546</v>
      </c>
      <c r="L87" s="157">
        <v>30.87319083676795</v>
      </c>
      <c r="M87" s="157">
        <v>10.203201380235791</v>
      </c>
      <c r="N87" s="157">
        <v>0.34026646218729029</v>
      </c>
    </row>
    <row r="88" spans="1:14" s="52" customFormat="1" ht="12.75" customHeight="1" x14ac:dyDescent="0.25">
      <c r="A88" s="27">
        <v>2009</v>
      </c>
      <c r="B88" s="158">
        <v>100</v>
      </c>
      <c r="C88" s="157">
        <v>0.56686046511627908</v>
      </c>
      <c r="D88" s="157">
        <v>0.21802325581395349</v>
      </c>
      <c r="E88" s="157">
        <v>0.27131782945736432</v>
      </c>
      <c r="F88" s="157">
        <v>0.83817829457364346</v>
      </c>
      <c r="G88" s="157">
        <v>2.0155038759689923</v>
      </c>
      <c r="H88" s="157">
        <v>4.5203488372093021</v>
      </c>
      <c r="I88" s="157">
        <v>8.5755813953488378</v>
      </c>
      <c r="J88" s="157">
        <v>15.082364341085272</v>
      </c>
      <c r="K88" s="157">
        <v>25.702519379844961</v>
      </c>
      <c r="L88" s="157">
        <v>31.569767441860463</v>
      </c>
      <c r="M88" s="157">
        <v>10.188953488372093</v>
      </c>
      <c r="N88" s="157">
        <v>0.45058139534883723</v>
      </c>
    </row>
    <row r="89" spans="1:14" s="52" customFormat="1" ht="12.75" customHeight="1" x14ac:dyDescent="0.25">
      <c r="A89" s="27">
        <v>2010</v>
      </c>
      <c r="B89" s="158">
        <v>100</v>
      </c>
      <c r="C89" s="157">
        <v>0.71750210302340545</v>
      </c>
      <c r="D89" s="157">
        <v>0.1533970013360384</v>
      </c>
      <c r="E89" s="157">
        <v>0.18308674353011034</v>
      </c>
      <c r="F89" s="157">
        <v>0.68286407046365483</v>
      </c>
      <c r="G89" s="157">
        <v>1.6923153050621011</v>
      </c>
      <c r="H89" s="157">
        <v>4.3792369736256127</v>
      </c>
      <c r="I89" s="157">
        <v>8.2735414914147167</v>
      </c>
      <c r="J89" s="157">
        <v>14.290662576079965</v>
      </c>
      <c r="K89" s="157">
        <v>25.830075708842593</v>
      </c>
      <c r="L89" s="157">
        <v>32.782423672621107</v>
      </c>
      <c r="M89" s="157">
        <v>10.564599930723935</v>
      </c>
      <c r="N89" s="157">
        <v>0.45029442327675789</v>
      </c>
    </row>
    <row r="90" spans="1:14" s="52" customFormat="1" ht="12.75" customHeight="1" x14ac:dyDescent="0.25">
      <c r="A90" s="27">
        <v>2011</v>
      </c>
      <c r="B90" s="158">
        <v>100</v>
      </c>
      <c r="C90" s="157">
        <v>0.48374613003095979</v>
      </c>
      <c r="D90" s="157">
        <v>0.20801083591331271</v>
      </c>
      <c r="E90" s="157">
        <v>0.22736068111455107</v>
      </c>
      <c r="F90" s="157">
        <v>0.61919504643962853</v>
      </c>
      <c r="G90" s="157">
        <v>1.5625</v>
      </c>
      <c r="H90" s="157">
        <v>3.9715557275541795</v>
      </c>
      <c r="I90" s="157">
        <v>8.2285216718266252</v>
      </c>
      <c r="J90" s="157">
        <v>14.357585139318886</v>
      </c>
      <c r="K90" s="157">
        <v>24.695239938080498</v>
      </c>
      <c r="L90" s="157">
        <v>33.809017027863774</v>
      </c>
      <c r="M90" s="157">
        <v>11.382546439628483</v>
      </c>
      <c r="N90" s="157">
        <v>0.45472136222910214</v>
      </c>
    </row>
    <row r="91" spans="1:14" s="52" customFormat="1" ht="12.75" customHeight="1" x14ac:dyDescent="0.25">
      <c r="A91" s="27">
        <v>2012</v>
      </c>
      <c r="B91" s="158">
        <v>100</v>
      </c>
      <c r="C91" s="157">
        <v>0.63423938960419646</v>
      </c>
      <c r="D91" s="157">
        <v>0.20028612303290413</v>
      </c>
      <c r="E91" s="157">
        <v>0.21459227467811159</v>
      </c>
      <c r="F91" s="157">
        <v>0.50548402479732957</v>
      </c>
      <c r="G91" s="157">
        <v>1.2494039103481163</v>
      </c>
      <c r="H91" s="157">
        <v>4.2346208869814026</v>
      </c>
      <c r="I91" s="157">
        <v>8.3071053886504522</v>
      </c>
      <c r="J91" s="157">
        <v>14.482594182164998</v>
      </c>
      <c r="K91" s="157">
        <v>23.605150214592275</v>
      </c>
      <c r="L91" s="157">
        <v>34.167858845970436</v>
      </c>
      <c r="M91" s="157">
        <v>11.888412017167383</v>
      </c>
      <c r="N91" s="157">
        <v>0.51025274201239867</v>
      </c>
    </row>
    <row r="92" spans="1:14" s="52" customFormat="1" ht="12.75" customHeight="1" x14ac:dyDescent="0.25">
      <c r="A92" s="27">
        <v>2013</v>
      </c>
      <c r="B92" s="158">
        <v>100</v>
      </c>
      <c r="C92" s="157">
        <v>0.45629545130471977</v>
      </c>
      <c r="D92" s="157">
        <v>0.12358001806169495</v>
      </c>
      <c r="E92" s="157">
        <v>0.16635771662151241</v>
      </c>
      <c r="F92" s="157">
        <v>0.48006083939350724</v>
      </c>
      <c r="G92" s="157">
        <v>1.364133276296402</v>
      </c>
      <c r="H92" s="157">
        <v>3.6218451447312137</v>
      </c>
      <c r="I92" s="157">
        <v>8.1467750368363507</v>
      </c>
      <c r="J92" s="157">
        <v>14.340035172774371</v>
      </c>
      <c r="K92" s="157">
        <v>23.223537240363136</v>
      </c>
      <c r="L92" s="157">
        <v>35.467465183706452</v>
      </c>
      <c r="M92" s="157">
        <v>12.115594847663862</v>
      </c>
      <c r="N92" s="157">
        <v>0.49432007224677982</v>
      </c>
    </row>
    <row r="93" spans="1:14" s="52" customFormat="1" ht="12.75" customHeight="1" x14ac:dyDescent="0.25">
      <c r="A93" s="27">
        <v>2014</v>
      </c>
      <c r="B93" s="158">
        <f t="shared" ref="B93:N93" si="4">(B37/21135)*100</f>
        <v>100</v>
      </c>
      <c r="C93" s="158">
        <f t="shared" si="4"/>
        <v>0.51100070972320799</v>
      </c>
      <c r="D93" s="158">
        <f t="shared" si="4"/>
        <v>0.15140761769576533</v>
      </c>
      <c r="E93" s="158">
        <f t="shared" si="4"/>
        <v>0.23184291459664064</v>
      </c>
      <c r="F93" s="158">
        <f t="shared" si="4"/>
        <v>0.42583392476933996</v>
      </c>
      <c r="G93" s="158">
        <f t="shared" si="4"/>
        <v>1.1497515968772178</v>
      </c>
      <c r="H93" s="158">
        <f t="shared" si="4"/>
        <v>3.6006624083274188</v>
      </c>
      <c r="I93" s="158">
        <f t="shared" si="4"/>
        <v>7.7738348710669509</v>
      </c>
      <c r="J93" s="158">
        <f t="shared" si="4"/>
        <v>14.393186657203691</v>
      </c>
      <c r="K93" s="158">
        <f t="shared" si="4"/>
        <v>23.047078306127279</v>
      </c>
      <c r="L93" s="158">
        <f t="shared" si="4"/>
        <v>34.653418500118285</v>
      </c>
      <c r="M93" s="158">
        <f t="shared" si="4"/>
        <v>13.532055831559026</v>
      </c>
      <c r="N93" s="158">
        <f t="shared" si="4"/>
        <v>0.52992666193517868</v>
      </c>
    </row>
    <row r="94" spans="1:14" s="52" customFormat="1" ht="12.75" customHeight="1" x14ac:dyDescent="0.25">
      <c r="A94" s="27">
        <v>2015</v>
      </c>
      <c r="B94" s="158">
        <v>100</v>
      </c>
      <c r="C94" s="158">
        <v>0.44323517795234124</v>
      </c>
      <c r="D94" s="158">
        <v>0.14920788168692675</v>
      </c>
      <c r="E94" s="158">
        <v>0.15359634879536577</v>
      </c>
      <c r="F94" s="158">
        <v>0.49150831614517049</v>
      </c>
      <c r="G94" s="158">
        <v>0.9698512309650239</v>
      </c>
      <c r="H94" s="158">
        <v>3.0894808443410717</v>
      </c>
      <c r="I94" s="158">
        <v>8.0528371439856059</v>
      </c>
      <c r="J94" s="158">
        <v>13.801729056040726</v>
      </c>
      <c r="K94" s="158">
        <v>22.372405318822135</v>
      </c>
      <c r="L94" s="158">
        <v>35.616799052091103</v>
      </c>
      <c r="M94" s="158">
        <v>14.266906569535262</v>
      </c>
      <c r="N94" s="158">
        <v>0.59244305963926802</v>
      </c>
    </row>
    <row r="95" spans="1:14" s="52" customFormat="1" ht="12.75" customHeight="1" x14ac:dyDescent="0.25">
      <c r="A95" s="27">
        <v>2016</v>
      </c>
      <c r="B95" s="158">
        <v>100</v>
      </c>
      <c r="C95" s="158">
        <v>0.46245919477693143</v>
      </c>
      <c r="D95" s="158">
        <v>0.12694958287994199</v>
      </c>
      <c r="E95" s="158">
        <v>0.20402611534276388</v>
      </c>
      <c r="F95" s="158">
        <v>0.44885745375408059</v>
      </c>
      <c r="G95" s="158">
        <v>0.97025752629669937</v>
      </c>
      <c r="H95" s="158">
        <v>3.0377221617700401</v>
      </c>
      <c r="I95" s="158">
        <v>7.7756619513964456</v>
      </c>
      <c r="J95" s="158">
        <v>13.601741022850925</v>
      </c>
      <c r="K95" s="158">
        <v>22.243380486035548</v>
      </c>
      <c r="L95" s="158">
        <v>35.23757707653246</v>
      </c>
      <c r="M95" s="158">
        <v>15.306492564381575</v>
      </c>
      <c r="N95" s="158">
        <v>0.58487486398258981</v>
      </c>
    </row>
    <row r="96" spans="1:14" s="52" customFormat="1" ht="12.75" customHeight="1" x14ac:dyDescent="0.25">
      <c r="A96" s="27">
        <v>2017</v>
      </c>
      <c r="B96" s="158">
        <v>100</v>
      </c>
      <c r="C96" s="158">
        <v>0.3376156443197264</v>
      </c>
      <c r="D96" s="158">
        <v>0.1490770377515675</v>
      </c>
      <c r="E96" s="158">
        <v>0.22800017538475029</v>
      </c>
      <c r="F96" s="158">
        <v>0.44723111325470249</v>
      </c>
      <c r="G96" s="158">
        <v>0.87692375147980883</v>
      </c>
      <c r="H96" s="158">
        <v>2.7798482921909939</v>
      </c>
      <c r="I96" s="158">
        <v>7.4319287937913803</v>
      </c>
      <c r="J96" s="158">
        <v>13.232779409830314</v>
      </c>
      <c r="K96" s="158">
        <v>21.717016705397466</v>
      </c>
      <c r="L96" s="158">
        <v>36.045950804577544</v>
      </c>
      <c r="M96" s="158">
        <v>16.196781689832068</v>
      </c>
      <c r="N96" s="158">
        <v>0.55684658218967853</v>
      </c>
    </row>
    <row r="97" spans="1:18" s="52" customFormat="1" ht="12.75" customHeight="1" x14ac:dyDescent="0.25">
      <c r="A97" s="27">
        <v>2018</v>
      </c>
      <c r="B97" s="158">
        <v>99.999999999999986</v>
      </c>
      <c r="C97" s="158">
        <v>0.40798420706295241</v>
      </c>
      <c r="D97" s="158">
        <v>0.14915551656064927</v>
      </c>
      <c r="E97" s="158">
        <v>0.21934634788330776</v>
      </c>
      <c r="F97" s="158">
        <v>0.52204430796227241</v>
      </c>
      <c r="G97" s="158">
        <v>0.90809388023689408</v>
      </c>
      <c r="H97" s="158">
        <v>2.7856986181180083</v>
      </c>
      <c r="I97" s="158">
        <v>7.4051327045404696</v>
      </c>
      <c r="J97" s="158">
        <v>13.388901074797104</v>
      </c>
      <c r="K97" s="158">
        <v>21.403816626453171</v>
      </c>
      <c r="L97" s="158">
        <v>35.753454704979163</v>
      </c>
      <c r="M97" s="158">
        <v>16.591357753893398</v>
      </c>
      <c r="N97" s="158">
        <v>0.46501425751261244</v>
      </c>
    </row>
    <row r="98" spans="1:18" s="52" customFormat="1" ht="12.75" customHeight="1" x14ac:dyDescent="0.25">
      <c r="A98" s="27">
        <v>2019</v>
      </c>
      <c r="B98" s="158">
        <f t="shared" ref="B98:N98" si="5">(B42/$B42)*100</f>
        <v>100</v>
      </c>
      <c r="C98" s="158">
        <f t="shared" si="5"/>
        <v>0.30614476273780888</v>
      </c>
      <c r="D98" s="158">
        <f t="shared" si="5"/>
        <v>0.11808440848458343</v>
      </c>
      <c r="E98" s="158">
        <f t="shared" si="5"/>
        <v>0.18806035425322545</v>
      </c>
      <c r="F98" s="158">
        <f t="shared" si="5"/>
        <v>0.44609665427509293</v>
      </c>
      <c r="G98" s="158">
        <f t="shared" si="5"/>
        <v>0.89219330855018586</v>
      </c>
      <c r="H98" s="158">
        <f t="shared" si="5"/>
        <v>2.6722064290400178</v>
      </c>
      <c r="I98" s="158">
        <f t="shared" si="5"/>
        <v>7.2731248633282313</v>
      </c>
      <c r="J98" s="158">
        <f t="shared" si="5"/>
        <v>13.260441723157665</v>
      </c>
      <c r="K98" s="158">
        <f t="shared" si="5"/>
        <v>22.440411108681392</v>
      </c>
      <c r="L98" s="158">
        <f t="shared" si="5"/>
        <v>35.197900721626937</v>
      </c>
      <c r="M98" s="158">
        <f t="shared" si="5"/>
        <v>16.689263065821123</v>
      </c>
      <c r="N98" s="158">
        <f t="shared" si="5"/>
        <v>0.51607260004373501</v>
      </c>
    </row>
    <row r="99" spans="1:18" s="52" customFormat="1" ht="12.75" customHeight="1" x14ac:dyDescent="0.25">
      <c r="A99" s="27">
        <v>2020</v>
      </c>
      <c r="B99" s="158">
        <f t="shared" ref="B99:N99" si="6">(B43/$B43)*100</f>
        <v>100</v>
      </c>
      <c r="C99" s="158">
        <f t="shared" si="6"/>
        <v>0.22051049690379096</v>
      </c>
      <c r="D99" s="158">
        <f t="shared" si="6"/>
        <v>6.6455218244978104E-2</v>
      </c>
      <c r="E99" s="158">
        <f t="shared" si="6"/>
        <v>0.16613804561244525</v>
      </c>
      <c r="F99" s="158">
        <f t="shared" si="6"/>
        <v>0.32925539948648241</v>
      </c>
      <c r="G99" s="158">
        <f t="shared" si="6"/>
        <v>0.73704878417157527</v>
      </c>
      <c r="H99" s="158">
        <f t="shared" si="6"/>
        <v>2.1628152847001965</v>
      </c>
      <c r="I99" s="158">
        <f t="shared" si="6"/>
        <v>6.4884458541005881</v>
      </c>
      <c r="J99" s="158">
        <f t="shared" si="6"/>
        <v>12.297236067059357</v>
      </c>
      <c r="K99" s="158">
        <f t="shared" si="6"/>
        <v>23.733574988672405</v>
      </c>
      <c r="L99" s="158">
        <f t="shared" si="6"/>
        <v>35.979459296178824</v>
      </c>
      <c r="M99" s="158">
        <f t="shared" si="6"/>
        <v>17.275336051955897</v>
      </c>
      <c r="N99" s="158">
        <f t="shared" si="6"/>
        <v>0.54372451291345725</v>
      </c>
    </row>
    <row r="100" spans="1:18" s="52" customFormat="1" ht="12.75" customHeight="1" x14ac:dyDescent="0.25">
      <c r="A100" s="27">
        <v>2021</v>
      </c>
      <c r="B100" s="327">
        <f t="shared" ref="B100:N101" si="7">(B44/$B44)*100</f>
        <v>100</v>
      </c>
      <c r="C100" s="327">
        <f t="shared" si="7"/>
        <v>0.26219609089464485</v>
      </c>
      <c r="D100" s="327">
        <f t="shared" si="7"/>
        <v>8.7398696964881603E-2</v>
      </c>
      <c r="E100" s="327">
        <f t="shared" si="7"/>
        <v>0.18274273001747973</v>
      </c>
      <c r="F100" s="327">
        <f t="shared" si="7"/>
        <v>0.38932146829810899</v>
      </c>
      <c r="G100" s="327">
        <f t="shared" si="7"/>
        <v>0.89385030986810743</v>
      </c>
      <c r="H100" s="327">
        <f t="shared" si="7"/>
        <v>2.6378515811218817</v>
      </c>
      <c r="I100" s="327">
        <f t="shared" si="7"/>
        <v>7.2064198315588746</v>
      </c>
      <c r="J100" s="327">
        <f t="shared" si="7"/>
        <v>13.737486095661847</v>
      </c>
      <c r="K100" s="327">
        <f t="shared" si="7"/>
        <v>23.232162720483078</v>
      </c>
      <c r="L100" s="327">
        <f t="shared" si="7"/>
        <v>33.561099634514541</v>
      </c>
      <c r="M100" s="327">
        <f t="shared" si="7"/>
        <v>17.197679961862384</v>
      </c>
      <c r="N100" s="327">
        <f t="shared" si="7"/>
        <v>0.61179087875417137</v>
      </c>
    </row>
    <row r="101" spans="1:18" s="52" customFormat="1" ht="12.75" customHeight="1" x14ac:dyDescent="0.25">
      <c r="A101" s="27">
        <v>2022</v>
      </c>
      <c r="B101" s="327">
        <f t="shared" si="7"/>
        <v>100</v>
      </c>
      <c r="C101" s="327">
        <f t="shared" si="7"/>
        <v>0.30514735405123261</v>
      </c>
      <c r="D101" s="327">
        <f t="shared" si="7"/>
        <v>0.16863406408094433</v>
      </c>
      <c r="E101" s="327">
        <f t="shared" si="7"/>
        <v>0.25696619288524852</v>
      </c>
      <c r="F101" s="327">
        <f t="shared" si="7"/>
        <v>0.48181161165984099</v>
      </c>
      <c r="G101" s="327">
        <f t="shared" si="7"/>
        <v>0.83514012687705763</v>
      </c>
      <c r="H101" s="327">
        <f t="shared" si="7"/>
        <v>2.4853448968120131</v>
      </c>
      <c r="I101" s="327">
        <f t="shared" si="7"/>
        <v>7.2191439813699505</v>
      </c>
      <c r="J101" s="327">
        <f t="shared" si="7"/>
        <v>13.314060868866939</v>
      </c>
      <c r="K101" s="327">
        <f t="shared" si="7"/>
        <v>22.460451296876254</v>
      </c>
      <c r="L101" s="327">
        <f t="shared" si="7"/>
        <v>32.498193206456278</v>
      </c>
      <c r="M101" s="327">
        <f t="shared" si="7"/>
        <v>19.180117240825503</v>
      </c>
      <c r="N101" s="327">
        <f t="shared" si="7"/>
        <v>0.79498915923873759</v>
      </c>
    </row>
    <row r="102" spans="1:18" s="52" customFormat="1" ht="12.75" customHeight="1" x14ac:dyDescent="0.2">
      <c r="A102" s="27"/>
      <c r="B102" s="89"/>
      <c r="C102" s="89"/>
      <c r="D102" s="89"/>
      <c r="E102" s="89"/>
      <c r="F102" s="89"/>
      <c r="G102" s="89"/>
      <c r="H102" s="89"/>
      <c r="I102" s="89"/>
      <c r="J102" s="89"/>
      <c r="K102" s="89"/>
      <c r="L102" s="89"/>
      <c r="M102" s="89"/>
      <c r="N102" s="89"/>
    </row>
    <row r="103" spans="1:18" s="52" customFormat="1" ht="12.75" customHeight="1" x14ac:dyDescent="0.2">
      <c r="A103" s="27" t="s">
        <v>58</v>
      </c>
      <c r="B103" s="89"/>
      <c r="C103" s="89"/>
      <c r="D103" s="89"/>
      <c r="E103" s="89"/>
      <c r="F103" s="89"/>
      <c r="G103" s="89"/>
      <c r="H103" s="89"/>
      <c r="I103" s="89"/>
      <c r="J103" s="89"/>
      <c r="K103" s="89"/>
      <c r="L103" s="89"/>
      <c r="M103" s="89"/>
      <c r="N103" s="89"/>
    </row>
    <row r="104" spans="1:18" s="52" customFormat="1" ht="12.75" customHeight="1" x14ac:dyDescent="0.2">
      <c r="A104" s="27"/>
      <c r="B104" s="89"/>
      <c r="C104" s="89"/>
      <c r="D104" s="89"/>
      <c r="E104" s="89"/>
      <c r="F104" s="89"/>
      <c r="G104" s="89"/>
      <c r="H104" s="89"/>
      <c r="I104" s="89"/>
      <c r="J104" s="89"/>
      <c r="K104" s="89"/>
      <c r="L104" s="89"/>
      <c r="M104" s="89"/>
      <c r="N104" s="89"/>
    </row>
    <row r="105" spans="1:18" s="52" customFormat="1" ht="12.75" customHeight="1" x14ac:dyDescent="0.25">
      <c r="A105" s="27">
        <v>2008</v>
      </c>
      <c r="B105" s="158">
        <v>100</v>
      </c>
      <c r="C105" s="157">
        <v>0.42638698294452071</v>
      </c>
      <c r="D105" s="157">
        <v>0.13722799451088022</v>
      </c>
      <c r="E105" s="157">
        <v>0.18133699274652029</v>
      </c>
      <c r="F105" s="157">
        <v>0.37737698490492061</v>
      </c>
      <c r="G105" s="157">
        <v>1.0586159576553618</v>
      </c>
      <c r="H105" s="157">
        <v>2.5730248970790042</v>
      </c>
      <c r="I105" s="157">
        <v>4.4158008233679675</v>
      </c>
      <c r="J105" s="157">
        <v>6.5820427367182912</v>
      </c>
      <c r="K105" s="157">
        <v>17.37894530484219</v>
      </c>
      <c r="L105" s="157">
        <v>39.065869437365222</v>
      </c>
      <c r="M105" s="157">
        <v>26.18604195255832</v>
      </c>
      <c r="N105" s="157">
        <v>1.6173299353068025</v>
      </c>
    </row>
    <row r="106" spans="1:18" s="52" customFormat="1" ht="12.75" customHeight="1" x14ac:dyDescent="0.25">
      <c r="A106" s="27">
        <v>2009</v>
      </c>
      <c r="B106" s="158">
        <v>100</v>
      </c>
      <c r="C106" s="157">
        <v>0.47515151515151516</v>
      </c>
      <c r="D106" s="157">
        <v>0.13090909090909092</v>
      </c>
      <c r="E106" s="157">
        <v>0.13575757575757574</v>
      </c>
      <c r="F106" s="157">
        <v>0.37818181818181817</v>
      </c>
      <c r="G106" s="157">
        <v>0.97939393939393948</v>
      </c>
      <c r="H106" s="157">
        <v>2.5115151515151513</v>
      </c>
      <c r="I106" s="157">
        <v>4.5090909090909088</v>
      </c>
      <c r="J106" s="157">
        <v>6.7636363636363637</v>
      </c>
      <c r="K106" s="157">
        <v>16.572121212121214</v>
      </c>
      <c r="L106" s="157">
        <v>39.229090909090907</v>
      </c>
      <c r="M106" s="157">
        <v>26.506666666666668</v>
      </c>
      <c r="N106" s="157">
        <v>1.8084848484848486</v>
      </c>
    </row>
    <row r="107" spans="1:18" s="52" customFormat="1" ht="12.75" customHeight="1" x14ac:dyDescent="0.25">
      <c r="A107" s="27">
        <v>2010</v>
      </c>
      <c r="B107" s="158">
        <v>100</v>
      </c>
      <c r="C107" s="157">
        <v>0.48722870219991138</v>
      </c>
      <c r="D107" s="157">
        <v>0.11811604901816035</v>
      </c>
      <c r="E107" s="157">
        <v>0.113194546975737</v>
      </c>
      <c r="F107" s="157">
        <v>0.32481913479994096</v>
      </c>
      <c r="G107" s="157">
        <v>0.90555637580589599</v>
      </c>
      <c r="H107" s="157">
        <v>2.4558295191692503</v>
      </c>
      <c r="I107" s="157">
        <v>4.5228603769870563</v>
      </c>
      <c r="J107" s="157">
        <v>6.7129287858654463</v>
      </c>
      <c r="K107" s="157">
        <v>16.034253654215266</v>
      </c>
      <c r="L107" s="157">
        <v>39.77557950686549</v>
      </c>
      <c r="M107" s="157">
        <v>26.684384074019391</v>
      </c>
      <c r="N107" s="157">
        <v>1.865249274078449</v>
      </c>
      <c r="O107" s="105"/>
      <c r="P107" s="105"/>
      <c r="Q107" s="105"/>
      <c r="R107" s="105"/>
    </row>
    <row r="108" spans="1:18" ht="12.75" customHeight="1" x14ac:dyDescent="0.25">
      <c r="A108" s="27">
        <v>2011</v>
      </c>
      <c r="B108" s="158">
        <v>100.00000000000001</v>
      </c>
      <c r="C108" s="157">
        <v>0.47273421831725715</v>
      </c>
      <c r="D108" s="157">
        <v>0.1146022347435775</v>
      </c>
      <c r="E108" s="157">
        <v>0.16712825900105052</v>
      </c>
      <c r="F108" s="157">
        <v>0.27218030751599653</v>
      </c>
      <c r="G108" s="157">
        <v>0.76401489829051661</v>
      </c>
      <c r="H108" s="157">
        <v>2.1965428325852354</v>
      </c>
      <c r="I108" s="157">
        <v>4.3978607582847866</v>
      </c>
      <c r="J108" s="157">
        <v>7.0910132747588577</v>
      </c>
      <c r="K108" s="157">
        <v>15.371024734982333</v>
      </c>
      <c r="L108" s="157">
        <v>39.361092541304558</v>
      </c>
      <c r="M108" s="157">
        <v>27.781491739088914</v>
      </c>
      <c r="N108" s="157">
        <v>2.0103142011269219</v>
      </c>
    </row>
    <row r="109" spans="1:18" ht="12.75" customHeight="1" x14ac:dyDescent="0.25">
      <c r="A109" s="27">
        <v>2012</v>
      </c>
      <c r="B109" s="158">
        <v>100.00000000000001</v>
      </c>
      <c r="C109" s="157">
        <v>0.54056530303724404</v>
      </c>
      <c r="D109" s="157">
        <v>0.19240459938613769</v>
      </c>
      <c r="E109" s="157">
        <v>0.16949928993540703</v>
      </c>
      <c r="F109" s="157">
        <v>0.30235008474964492</v>
      </c>
      <c r="G109" s="157">
        <v>0.84291538778688901</v>
      </c>
      <c r="H109" s="157">
        <v>2.1072884694672225</v>
      </c>
      <c r="I109" s="157">
        <v>4.1596041962526913</v>
      </c>
      <c r="J109" s="157">
        <v>6.8120390306473046</v>
      </c>
      <c r="K109" s="157">
        <v>14.47615557286179</v>
      </c>
      <c r="L109" s="157">
        <v>39.56663154519218</v>
      </c>
      <c r="M109" s="157">
        <v>28.879014155481244</v>
      </c>
      <c r="N109" s="157">
        <v>1.9515323652022538</v>
      </c>
    </row>
    <row r="110" spans="1:18" ht="12.75" customHeight="1" x14ac:dyDescent="0.25">
      <c r="A110" s="27">
        <v>2013</v>
      </c>
      <c r="B110" s="158">
        <v>100.00000000000001</v>
      </c>
      <c r="C110" s="157">
        <v>0.43083263088882645</v>
      </c>
      <c r="D110" s="157">
        <v>0.14985482813524398</v>
      </c>
      <c r="E110" s="157">
        <v>7.4927414067621989E-2</v>
      </c>
      <c r="F110" s="157">
        <v>0.19200149854828136</v>
      </c>
      <c r="G110" s="157">
        <v>0.76332303081389907</v>
      </c>
      <c r="H110" s="157">
        <v>2.07923574037651</v>
      </c>
      <c r="I110" s="157">
        <v>4.4581811370235087</v>
      </c>
      <c r="J110" s="157">
        <v>7.1789828603540311</v>
      </c>
      <c r="K110" s="157">
        <v>13.98801161374918</v>
      </c>
      <c r="L110" s="157">
        <v>38.568886391308425</v>
      </c>
      <c r="M110" s="157">
        <v>29.811744872155099</v>
      </c>
      <c r="N110" s="157">
        <v>2.3040179825793761</v>
      </c>
    </row>
    <row r="111" spans="1:18" ht="12.75" customHeight="1" x14ac:dyDescent="0.25">
      <c r="A111" s="27">
        <v>2014</v>
      </c>
      <c r="B111" s="158">
        <f>(B55/21929)*100</f>
        <v>100</v>
      </c>
      <c r="C111" s="158">
        <f t="shared" ref="C111:N111" si="8">(C55/21929)*100</f>
        <v>0.42409594600756989</v>
      </c>
      <c r="D111" s="158">
        <f t="shared" si="8"/>
        <v>0.14592548679830364</v>
      </c>
      <c r="E111" s="158">
        <f t="shared" si="8"/>
        <v>0.10944411509872772</v>
      </c>
      <c r="F111" s="158">
        <f t="shared" si="8"/>
        <v>0.28729080213416025</v>
      </c>
      <c r="G111" s="158">
        <f t="shared" si="8"/>
        <v>0.74330794837885905</v>
      </c>
      <c r="H111" s="158">
        <f t="shared" si="8"/>
        <v>2.0520771581011448</v>
      </c>
      <c r="I111" s="158">
        <f t="shared" si="8"/>
        <v>4.4142459756486847</v>
      </c>
      <c r="J111" s="158">
        <f t="shared" si="8"/>
        <v>7.0089835377810203</v>
      </c>
      <c r="K111" s="158">
        <f t="shared" si="8"/>
        <v>13.995166218249805</v>
      </c>
      <c r="L111" s="158">
        <f t="shared" si="8"/>
        <v>38.693054858862688</v>
      </c>
      <c r="M111" s="158">
        <f t="shared" si="8"/>
        <v>29.89192393634001</v>
      </c>
      <c r="N111" s="158">
        <f t="shared" si="8"/>
        <v>2.2344840165990241</v>
      </c>
    </row>
    <row r="112" spans="1:18" ht="12.75" customHeight="1" x14ac:dyDescent="0.25">
      <c r="A112" s="27">
        <v>2015</v>
      </c>
      <c r="B112" s="158">
        <v>100</v>
      </c>
      <c r="C112" s="158">
        <v>0.26586905948820205</v>
      </c>
      <c r="D112" s="158">
        <v>9.1392489199069463E-2</v>
      </c>
      <c r="E112" s="158">
        <v>8.3084081090063142E-2</v>
      </c>
      <c r="F112" s="158">
        <v>0.17032236623462943</v>
      </c>
      <c r="G112" s="158">
        <v>0.46527085410435359</v>
      </c>
      <c r="H112" s="158">
        <v>1.9483217015619809</v>
      </c>
      <c r="I112" s="158">
        <v>4.2455965437022263</v>
      </c>
      <c r="J112" s="158">
        <v>6.659189099368561</v>
      </c>
      <c r="K112" s="158">
        <v>12.994350282485875</v>
      </c>
      <c r="L112" s="158">
        <v>38.559322033898304</v>
      </c>
      <c r="M112" s="158">
        <v>31.962445995347295</v>
      </c>
      <c r="N112" s="158">
        <v>2.5548354935194419</v>
      </c>
    </row>
    <row r="113" spans="1:15" ht="12.75" customHeight="1" x14ac:dyDescent="0.25">
      <c r="A113" s="27">
        <v>2016</v>
      </c>
      <c r="B113" s="158">
        <v>100</v>
      </c>
      <c r="C113" s="158">
        <v>0.25206431986093003</v>
      </c>
      <c r="D113" s="158">
        <v>0.13472403302911778</v>
      </c>
      <c r="E113" s="158">
        <v>0.14341590612777053</v>
      </c>
      <c r="F113" s="158">
        <v>0.19991308126901347</v>
      </c>
      <c r="G113" s="158">
        <v>0.5215123859191656</v>
      </c>
      <c r="H113" s="158">
        <v>1.8600608431116907</v>
      </c>
      <c r="I113" s="158">
        <v>4.2068665797479357</v>
      </c>
      <c r="J113" s="158">
        <v>6.8665797479356803</v>
      </c>
      <c r="K113" s="158">
        <v>12.711864406779661</v>
      </c>
      <c r="L113" s="158">
        <v>37.696653628857021</v>
      </c>
      <c r="M113" s="158">
        <v>32.829204693611473</v>
      </c>
      <c r="N113" s="158">
        <v>2.5771403737505434</v>
      </c>
    </row>
    <row r="114" spans="1:15" ht="12.75" customHeight="1" x14ac:dyDescent="0.25">
      <c r="A114" s="27">
        <v>2017</v>
      </c>
      <c r="B114" s="158">
        <v>100</v>
      </c>
      <c r="C114" s="158">
        <v>0.30500370950457506</v>
      </c>
      <c r="D114" s="158">
        <v>7.006841975105102E-2</v>
      </c>
      <c r="E114" s="158">
        <v>0.1154068090017311</v>
      </c>
      <c r="F114" s="158">
        <v>0.21844860275327671</v>
      </c>
      <c r="G114" s="158">
        <v>0.54818234275822275</v>
      </c>
      <c r="H114" s="158">
        <v>1.8217789135273266</v>
      </c>
      <c r="I114" s="158">
        <v>4.0845767043112682</v>
      </c>
      <c r="J114" s="158">
        <v>7.1923172038578844</v>
      </c>
      <c r="K114" s="158">
        <v>12.591707196438875</v>
      </c>
      <c r="L114" s="158">
        <v>36.798285384551974</v>
      </c>
      <c r="M114" s="158">
        <v>33.455609595251836</v>
      </c>
      <c r="N114" s="158">
        <v>2.7986151182919792</v>
      </c>
    </row>
    <row r="115" spans="1:15" ht="12.75" customHeight="1" x14ac:dyDescent="0.25">
      <c r="A115" s="27">
        <v>2018</v>
      </c>
      <c r="B115" s="158">
        <v>100</v>
      </c>
      <c r="C115" s="158">
        <v>0.26046042681902198</v>
      </c>
      <c r="D115" s="158">
        <v>0.13443118803562426</v>
      </c>
      <c r="E115" s="158">
        <v>0.15963703579230382</v>
      </c>
      <c r="F115" s="158">
        <v>0.18484288354898337</v>
      </c>
      <c r="G115" s="158">
        <v>0.5629305998991766</v>
      </c>
      <c r="H115" s="158">
        <v>1.6593849773147369</v>
      </c>
      <c r="I115" s="158">
        <v>4.0413375903209543</v>
      </c>
      <c r="J115" s="158">
        <v>6.7131574525289865</v>
      </c>
      <c r="K115" s="158">
        <v>12.720551167870948</v>
      </c>
      <c r="L115" s="158">
        <v>36.603091917324818</v>
      </c>
      <c r="M115" s="158">
        <v>34.25474710132751</v>
      </c>
      <c r="N115" s="158">
        <v>2.7054276592169382</v>
      </c>
      <c r="O115" s="158"/>
    </row>
    <row r="116" spans="1:15" ht="12.75" customHeight="1" x14ac:dyDescent="0.25">
      <c r="A116" s="27">
        <v>2019</v>
      </c>
      <c r="B116" s="158">
        <f>(B60/$B60)*100</f>
        <v>100</v>
      </c>
      <c r="C116" s="158">
        <f t="shared" ref="C116:N116" si="9">(C60/$B60)*100</f>
        <v>0.22222222222222221</v>
      </c>
      <c r="D116" s="158">
        <f t="shared" si="9"/>
        <v>7.407407407407407E-2</v>
      </c>
      <c r="E116" s="158">
        <f t="shared" si="9"/>
        <v>0.102880658436214</v>
      </c>
      <c r="F116" s="158">
        <f t="shared" si="9"/>
        <v>0.20576131687242799</v>
      </c>
      <c r="G116" s="158">
        <f t="shared" si="9"/>
        <v>0.45267489711934156</v>
      </c>
      <c r="H116" s="158">
        <f t="shared" si="9"/>
        <v>1.6502057613168724</v>
      </c>
      <c r="I116" s="158">
        <f t="shared" si="9"/>
        <v>4.1193415637860085</v>
      </c>
      <c r="J116" s="158">
        <f t="shared" si="9"/>
        <v>7.2592592592592595</v>
      </c>
      <c r="K116" s="158">
        <f t="shared" si="9"/>
        <v>12.979423868312756</v>
      </c>
      <c r="L116" s="158">
        <f t="shared" si="9"/>
        <v>35.76543209876543</v>
      </c>
      <c r="M116" s="158">
        <f t="shared" si="9"/>
        <v>34.637860082304528</v>
      </c>
      <c r="N116" s="158">
        <f t="shared" si="9"/>
        <v>2.5308641975308643</v>
      </c>
      <c r="O116" s="158"/>
    </row>
    <row r="117" spans="1:15" ht="12.75" customHeight="1" x14ac:dyDescent="0.25">
      <c r="A117" s="27">
        <v>2020</v>
      </c>
      <c r="B117" s="158">
        <f>(B61/$B61)*100</f>
        <v>100</v>
      </c>
      <c r="C117" s="158">
        <f t="shared" ref="C117:N119" si="10">(C61/$B61)*100</f>
        <v>0.15204364546999374</v>
      </c>
      <c r="D117" s="158">
        <f t="shared" si="10"/>
        <v>2.9812479503920339E-2</v>
      </c>
      <c r="E117" s="158">
        <f t="shared" si="10"/>
        <v>8.3474942610976946E-2</v>
      </c>
      <c r="F117" s="158">
        <f t="shared" si="10"/>
        <v>0.12521241391646543</v>
      </c>
      <c r="G117" s="158">
        <f t="shared" si="10"/>
        <v>0.47103717616194141</v>
      </c>
      <c r="H117" s="158">
        <f t="shared" si="10"/>
        <v>1.3236740899740631</v>
      </c>
      <c r="I117" s="158">
        <f t="shared" si="10"/>
        <v>3.4373788868020152</v>
      </c>
      <c r="J117" s="158">
        <f t="shared" si="10"/>
        <v>6.7018453924812924</v>
      </c>
      <c r="K117" s="158">
        <f t="shared" si="10"/>
        <v>14.029752854544913</v>
      </c>
      <c r="L117" s="158">
        <f t="shared" si="10"/>
        <v>36.600781086963003</v>
      </c>
      <c r="M117" s="158">
        <f t="shared" si="10"/>
        <v>34.609307456101121</v>
      </c>
      <c r="N117" s="158">
        <f t="shared" si="10"/>
        <v>2.4356795754702918</v>
      </c>
      <c r="O117" s="158"/>
    </row>
    <row r="118" spans="1:15" x14ac:dyDescent="0.25">
      <c r="A118" s="27">
        <v>2021</v>
      </c>
      <c r="B118" s="327">
        <f>(B62/$B62)*100</f>
        <v>100</v>
      </c>
      <c r="C118" s="327">
        <f t="shared" si="10"/>
        <v>0.25926676119100667</v>
      </c>
      <c r="D118" s="327">
        <f t="shared" si="10"/>
        <v>0.10532712173384647</v>
      </c>
      <c r="E118" s="327">
        <f t="shared" si="10"/>
        <v>0.14178651002633177</v>
      </c>
      <c r="F118" s="327">
        <f t="shared" si="10"/>
        <v>0.14583755316994126</v>
      </c>
      <c r="G118" s="327">
        <f t="shared" si="10"/>
        <v>0.51043143609479436</v>
      </c>
      <c r="H118" s="327">
        <f t="shared" si="10"/>
        <v>1.4948349199918978</v>
      </c>
      <c r="I118" s="327">
        <f t="shared" si="10"/>
        <v>4.1320640064816692</v>
      </c>
      <c r="J118" s="327">
        <f t="shared" si="10"/>
        <v>7.7334413611504962</v>
      </c>
      <c r="K118" s="327">
        <f t="shared" si="10"/>
        <v>14.855175207615961</v>
      </c>
      <c r="L118" s="327">
        <f t="shared" si="10"/>
        <v>34.142191614340696</v>
      </c>
      <c r="M118" s="327">
        <f t="shared" si="10"/>
        <v>33.716832084261696</v>
      </c>
      <c r="N118" s="327">
        <f t="shared" si="10"/>
        <v>2.762811423941665</v>
      </c>
    </row>
    <row r="119" spans="1:15" x14ac:dyDescent="0.25">
      <c r="A119" s="27">
        <v>2022</v>
      </c>
      <c r="B119" s="327">
        <f>(B63/$B63)*100</f>
        <v>100</v>
      </c>
      <c r="C119" s="327">
        <f t="shared" si="10"/>
        <v>0.19811033221578786</v>
      </c>
      <c r="D119" s="327">
        <f t="shared" si="10"/>
        <v>8.3815909783602566E-2</v>
      </c>
      <c r="E119" s="327">
        <f t="shared" si="10"/>
        <v>0.13334349283754954</v>
      </c>
      <c r="F119" s="327">
        <f t="shared" si="10"/>
        <v>0.2171594026211521</v>
      </c>
      <c r="G119" s="327">
        <f t="shared" si="10"/>
        <v>0.49146601645839683</v>
      </c>
      <c r="H119" s="327">
        <f t="shared" si="10"/>
        <v>1.5163060042669918</v>
      </c>
      <c r="I119" s="327">
        <f t="shared" si="10"/>
        <v>3.7564766839378239</v>
      </c>
      <c r="J119" s="327">
        <f t="shared" si="10"/>
        <v>7.2043584273087475</v>
      </c>
      <c r="K119" s="327">
        <f t="shared" si="10"/>
        <v>14.222035964644924</v>
      </c>
      <c r="L119" s="327">
        <f t="shared" si="10"/>
        <v>32.311033221578789</v>
      </c>
      <c r="M119" s="327">
        <f t="shared" si="10"/>
        <v>36.608503505028956</v>
      </c>
      <c r="N119" s="327">
        <f t="shared" si="10"/>
        <v>3.2573910393172811</v>
      </c>
    </row>
    <row r="120" spans="1:15" x14ac:dyDescent="0.25">
      <c r="A120" s="52"/>
      <c r="B120" s="52"/>
      <c r="C120" s="52"/>
      <c r="D120" s="52"/>
      <c r="E120" s="52"/>
      <c r="F120" s="52"/>
      <c r="G120" s="52"/>
      <c r="H120" s="52"/>
      <c r="I120" s="52"/>
      <c r="J120" s="52"/>
      <c r="K120" s="52"/>
      <c r="L120" s="52"/>
      <c r="M120" s="52"/>
      <c r="N120" s="52"/>
    </row>
    <row r="121" spans="1:15" x14ac:dyDescent="0.25">
      <c r="A121" s="60"/>
      <c r="B121" s="60"/>
      <c r="C121" s="60"/>
      <c r="D121" s="60"/>
      <c r="E121" s="60"/>
      <c r="F121" s="60"/>
      <c r="G121" s="60"/>
      <c r="H121" s="60"/>
      <c r="I121" s="60"/>
      <c r="J121" s="60"/>
      <c r="K121" s="60"/>
      <c r="L121" s="60"/>
      <c r="M121" s="60"/>
      <c r="N121" s="60"/>
    </row>
    <row r="122" spans="1:15" x14ac:dyDescent="0.25">
      <c r="A122" s="314" t="s">
        <v>543</v>
      </c>
      <c r="B122" s="105"/>
      <c r="C122" s="105"/>
      <c r="D122" s="105"/>
      <c r="E122" s="105"/>
      <c r="F122" s="105"/>
      <c r="G122" s="105"/>
      <c r="H122" s="105"/>
      <c r="I122" s="105"/>
      <c r="J122" s="105"/>
      <c r="K122" s="105"/>
      <c r="L122" s="105"/>
      <c r="M122" s="105"/>
      <c r="N122" s="105"/>
    </row>
  </sheetData>
  <mergeCells count="4">
    <mergeCell ref="V19:AB28"/>
    <mergeCell ref="E2:G2"/>
    <mergeCell ref="E3:G3"/>
    <mergeCell ref="P10:V11"/>
  </mergeCells>
  <hyperlinks>
    <hyperlink ref="E3" location="'Índice de tablas'!A1" display="ÍNDICE DE TABLAS"/>
    <hyperlink ref="E2" location="'Cuadro de tablas'!A1" display="CUADRO DE TABLAS"/>
  </hyperlink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4"/>
  <sheetViews>
    <sheetView zoomScale="80" zoomScaleNormal="80" workbookViewId="0">
      <pane xSplit="1" ySplit="9" topLeftCell="B10" activePane="bottomRight" state="frozen"/>
      <selection pane="topRight" activeCell="B1" sqref="B1"/>
      <selection pane="bottomLeft" activeCell="A10" sqref="A10"/>
      <selection pane="bottomRight" activeCell="A10" sqref="A10"/>
    </sheetView>
  </sheetViews>
  <sheetFormatPr baseColWidth="10" defaultColWidth="11.42578125" defaultRowHeight="15" x14ac:dyDescent="0.25"/>
  <cols>
    <col min="1" max="1" width="14.85546875" style="7" customWidth="1"/>
    <col min="2" max="6" width="13.7109375" style="7" customWidth="1"/>
    <col min="7" max="7" width="14.140625" style="7" customWidth="1"/>
    <col min="8" max="19" width="13.7109375" style="7" customWidth="1"/>
    <col min="20" max="16384" width="11.42578125" style="7"/>
  </cols>
  <sheetData>
    <row r="1" spans="1:27" ht="30.6" customHeight="1" x14ac:dyDescent="0.25"/>
    <row r="2" spans="1:27" x14ac:dyDescent="0.25">
      <c r="E2" s="398" t="s">
        <v>2</v>
      </c>
      <c r="F2" s="398"/>
    </row>
    <row r="3" spans="1:27" x14ac:dyDescent="0.25">
      <c r="E3" s="370" t="s">
        <v>1</v>
      </c>
      <c r="F3" s="370"/>
    </row>
    <row r="5" spans="1:27" s="83" customFormat="1" ht="15.75" customHeight="1" x14ac:dyDescent="0.25">
      <c r="A5" s="63" t="s">
        <v>488</v>
      </c>
      <c r="B5" s="208"/>
      <c r="C5" s="208"/>
      <c r="D5" s="208"/>
      <c r="E5" s="208"/>
      <c r="F5" s="208"/>
      <c r="G5" s="208"/>
      <c r="H5" s="208"/>
    </row>
    <row r="6" spans="1:27" s="52" customFormat="1" ht="12.75" customHeight="1" x14ac:dyDescent="0.3">
      <c r="A6" s="209"/>
      <c r="B6" s="105"/>
      <c r="C6" s="105"/>
      <c r="D6" s="105"/>
      <c r="E6" s="105"/>
      <c r="F6" s="105"/>
      <c r="G6" s="105"/>
      <c r="H6" s="105"/>
      <c r="I6" s="105"/>
      <c r="J6" s="105"/>
      <c r="K6" s="105"/>
      <c r="L6" s="105"/>
      <c r="M6" s="105"/>
      <c r="N6" s="105"/>
      <c r="O6" s="105"/>
      <c r="P6" s="105"/>
      <c r="Q6" s="105"/>
      <c r="R6" s="105"/>
      <c r="S6" s="105"/>
      <c r="T6" s="105"/>
      <c r="U6" s="105"/>
      <c r="V6" s="105"/>
      <c r="W6" s="105"/>
      <c r="X6" s="105"/>
    </row>
    <row r="7" spans="1:27" s="52" customFormat="1" ht="18.75" customHeight="1" x14ac:dyDescent="0.2">
      <c r="A7" s="382" t="s">
        <v>79</v>
      </c>
      <c r="B7" s="399" t="s">
        <v>470</v>
      </c>
      <c r="C7" s="399" t="s">
        <v>471</v>
      </c>
      <c r="D7" s="399" t="s">
        <v>472</v>
      </c>
      <c r="E7" s="399" t="s">
        <v>473</v>
      </c>
      <c r="F7" s="399" t="s">
        <v>474</v>
      </c>
      <c r="G7" s="399" t="s">
        <v>475</v>
      </c>
      <c r="H7" s="399" t="s">
        <v>476</v>
      </c>
      <c r="I7" s="399" t="s">
        <v>477</v>
      </c>
      <c r="J7" s="399" t="s">
        <v>478</v>
      </c>
      <c r="K7" s="399" t="s">
        <v>479</v>
      </c>
      <c r="L7" s="399" t="s">
        <v>480</v>
      </c>
      <c r="M7" s="399" t="s">
        <v>481</v>
      </c>
      <c r="N7" s="399" t="s">
        <v>482</v>
      </c>
      <c r="O7" s="399" t="s">
        <v>483</v>
      </c>
      <c r="P7" s="399" t="s">
        <v>484</v>
      </c>
      <c r="Q7" s="399" t="s">
        <v>485</v>
      </c>
      <c r="R7" s="399" t="s">
        <v>486</v>
      </c>
      <c r="S7" s="399" t="s">
        <v>487</v>
      </c>
      <c r="T7" s="105"/>
      <c r="U7" s="105"/>
      <c r="V7" s="105"/>
      <c r="W7" s="105"/>
      <c r="X7" s="105"/>
    </row>
    <row r="8" spans="1:27" s="52" customFormat="1" ht="18.75" customHeight="1" x14ac:dyDescent="0.2">
      <c r="A8" s="392"/>
      <c r="B8" s="400"/>
      <c r="C8" s="400"/>
      <c r="D8" s="400"/>
      <c r="E8" s="400"/>
      <c r="F8" s="400"/>
      <c r="G8" s="400"/>
      <c r="H8" s="400"/>
      <c r="I8" s="400"/>
      <c r="J8" s="400"/>
      <c r="K8" s="400"/>
      <c r="L8" s="400"/>
      <c r="M8" s="400"/>
      <c r="N8" s="400"/>
      <c r="O8" s="400"/>
      <c r="P8" s="400"/>
      <c r="Q8" s="400"/>
      <c r="R8" s="400"/>
      <c r="S8" s="400"/>
      <c r="T8" s="105"/>
      <c r="U8" s="105"/>
      <c r="V8" s="105"/>
      <c r="W8" s="105"/>
      <c r="X8" s="105"/>
    </row>
    <row r="9" spans="1:27" s="52" customFormat="1" ht="27.75" customHeight="1" x14ac:dyDescent="0.2">
      <c r="A9" s="383"/>
      <c r="B9" s="401"/>
      <c r="C9" s="401"/>
      <c r="D9" s="401"/>
      <c r="E9" s="401"/>
      <c r="F9" s="401"/>
      <c r="G9" s="401"/>
      <c r="H9" s="401"/>
      <c r="I9" s="401"/>
      <c r="J9" s="401"/>
      <c r="K9" s="401"/>
      <c r="L9" s="401"/>
      <c r="M9" s="401"/>
      <c r="N9" s="401"/>
      <c r="O9" s="401"/>
      <c r="P9" s="401"/>
      <c r="Q9" s="401"/>
      <c r="R9" s="401"/>
      <c r="S9" s="401"/>
      <c r="T9" s="105"/>
      <c r="U9" s="105"/>
      <c r="V9" s="105"/>
      <c r="W9" s="105"/>
      <c r="X9" s="105"/>
    </row>
    <row r="10" spans="1:27" s="52" customFormat="1" ht="12.75" customHeight="1" x14ac:dyDescent="0.2">
      <c r="A10" s="210"/>
      <c r="B10" s="211"/>
      <c r="C10" s="211"/>
      <c r="D10" s="211"/>
      <c r="E10" s="211"/>
      <c r="F10" s="211"/>
      <c r="G10" s="211"/>
      <c r="H10" s="211"/>
      <c r="I10" s="211"/>
      <c r="J10" s="211"/>
      <c r="K10" s="211"/>
      <c r="L10" s="211"/>
      <c r="M10" s="211"/>
      <c r="N10" s="211"/>
      <c r="O10" s="211"/>
      <c r="P10" s="211"/>
      <c r="Q10" s="211"/>
      <c r="R10" s="211"/>
      <c r="S10" s="211"/>
      <c r="T10" s="105"/>
      <c r="U10" s="105"/>
      <c r="V10" s="105"/>
      <c r="W10" s="105"/>
      <c r="X10" s="105"/>
    </row>
    <row r="11" spans="1:27" s="52" customFormat="1" ht="12.75" customHeight="1" x14ac:dyDescent="0.2">
      <c r="A11" s="27" t="s">
        <v>88</v>
      </c>
      <c r="B11" s="211"/>
      <c r="C11" s="211"/>
      <c r="D11" s="211"/>
      <c r="E11" s="211"/>
      <c r="F11" s="211"/>
      <c r="G11" s="211"/>
      <c r="H11" s="211"/>
      <c r="I11" s="211"/>
      <c r="J11" s="211"/>
      <c r="K11" s="211"/>
      <c r="L11" s="211"/>
      <c r="M11" s="211"/>
      <c r="N11" s="211"/>
      <c r="O11" s="211"/>
      <c r="P11" s="211"/>
      <c r="Q11" s="211"/>
      <c r="R11" s="211"/>
      <c r="S11" s="211"/>
      <c r="T11" s="105"/>
      <c r="U11" s="105"/>
      <c r="V11" s="105"/>
      <c r="W11" s="105"/>
      <c r="X11" s="105"/>
    </row>
    <row r="12" spans="1:27" s="52" customFormat="1" ht="12.75" customHeight="1" x14ac:dyDescent="0.2">
      <c r="A12" s="27"/>
      <c r="B12" s="211"/>
      <c r="C12" s="211"/>
      <c r="D12" s="211"/>
      <c r="E12" s="211"/>
      <c r="F12" s="211"/>
      <c r="G12" s="211"/>
      <c r="H12" s="211"/>
      <c r="I12" s="211"/>
      <c r="J12" s="211"/>
      <c r="K12" s="211"/>
      <c r="L12" s="211"/>
      <c r="M12" s="211"/>
      <c r="N12" s="211"/>
      <c r="O12" s="211"/>
      <c r="P12" s="211"/>
      <c r="Q12" s="211"/>
      <c r="R12" s="211"/>
      <c r="S12" s="211"/>
      <c r="T12" s="105"/>
      <c r="U12" s="105"/>
      <c r="V12" s="105"/>
      <c r="W12" s="105"/>
      <c r="X12" s="105"/>
    </row>
    <row r="13" spans="1:27" s="52" customFormat="1" ht="12.75" customHeight="1" x14ac:dyDescent="0.2">
      <c r="A13" s="95" t="s">
        <v>56</v>
      </c>
      <c r="B13" s="212"/>
      <c r="C13" s="212"/>
      <c r="D13" s="212"/>
      <c r="E13" s="212"/>
      <c r="F13" s="212"/>
      <c r="G13" s="212"/>
      <c r="H13" s="212"/>
      <c r="I13" s="212"/>
      <c r="J13" s="212"/>
      <c r="K13" s="212"/>
      <c r="L13" s="212"/>
      <c r="M13" s="212"/>
      <c r="N13" s="212"/>
      <c r="O13" s="212"/>
      <c r="P13" s="212"/>
      <c r="Q13" s="212"/>
      <c r="R13" s="212"/>
      <c r="S13" s="212"/>
      <c r="T13" s="105"/>
      <c r="U13" s="105"/>
      <c r="V13" s="105"/>
      <c r="W13" s="105"/>
      <c r="X13" s="105"/>
    </row>
    <row r="14" spans="1:27" s="52" customFormat="1" ht="12.75" customHeight="1" x14ac:dyDescent="0.2">
      <c r="A14" s="27"/>
      <c r="B14" s="212"/>
      <c r="C14" s="212"/>
      <c r="D14" s="212"/>
      <c r="E14" s="212"/>
      <c r="F14" s="212"/>
      <c r="G14" s="212"/>
      <c r="H14" s="212"/>
      <c r="I14" s="212"/>
      <c r="J14" s="212"/>
      <c r="K14" s="212"/>
      <c r="L14" s="212"/>
      <c r="M14" s="212"/>
      <c r="N14" s="212"/>
      <c r="O14" s="212"/>
      <c r="P14" s="212"/>
      <c r="Q14" s="212"/>
      <c r="R14" s="212"/>
      <c r="S14" s="212"/>
      <c r="T14" s="105"/>
      <c r="U14" s="389" t="s">
        <v>560</v>
      </c>
      <c r="V14" s="389"/>
      <c r="W14" s="389"/>
      <c r="X14" s="385"/>
      <c r="Y14" s="385"/>
      <c r="Z14" s="385"/>
      <c r="AA14" s="385"/>
    </row>
    <row r="15" spans="1:27" s="52" customFormat="1" ht="12.75" customHeight="1" x14ac:dyDescent="0.2">
      <c r="A15" s="27">
        <v>2008</v>
      </c>
      <c r="B15" s="103">
        <v>41270</v>
      </c>
      <c r="C15" s="103">
        <v>815</v>
      </c>
      <c r="D15" s="103">
        <v>11979</v>
      </c>
      <c r="E15" s="103">
        <v>134</v>
      </c>
      <c r="F15" s="103">
        <v>773</v>
      </c>
      <c r="G15" s="103">
        <v>798</v>
      </c>
      <c r="H15" s="103">
        <v>1549</v>
      </c>
      <c r="I15" s="103">
        <v>11729</v>
      </c>
      <c r="J15" s="89">
        <v>6652</v>
      </c>
      <c r="K15" s="89">
        <v>2001</v>
      </c>
      <c r="L15" s="89">
        <v>121</v>
      </c>
      <c r="M15" s="89">
        <v>263</v>
      </c>
      <c r="N15" s="89">
        <v>1272</v>
      </c>
      <c r="O15" s="89">
        <v>0</v>
      </c>
      <c r="P15" s="89">
        <v>96</v>
      </c>
      <c r="Q15" s="89">
        <v>95</v>
      </c>
      <c r="R15" s="89">
        <v>1684</v>
      </c>
      <c r="S15" s="89">
        <v>1309</v>
      </c>
      <c r="T15" s="105"/>
      <c r="U15" s="389"/>
      <c r="V15" s="389"/>
      <c r="W15" s="389"/>
      <c r="X15" s="385"/>
      <c r="Y15" s="385"/>
      <c r="Z15" s="385"/>
      <c r="AA15" s="385"/>
    </row>
    <row r="16" spans="1:27" s="52" customFormat="1" ht="12.75" customHeight="1" x14ac:dyDescent="0.2">
      <c r="A16" s="27">
        <v>2009</v>
      </c>
      <c r="B16" s="103">
        <v>41265</v>
      </c>
      <c r="C16" s="103">
        <v>791</v>
      </c>
      <c r="D16" s="103">
        <v>12200</v>
      </c>
      <c r="E16" s="103">
        <v>157</v>
      </c>
      <c r="F16" s="103">
        <v>850</v>
      </c>
      <c r="G16" s="103">
        <v>892</v>
      </c>
      <c r="H16" s="103">
        <v>1715</v>
      </c>
      <c r="I16" s="103">
        <v>11443</v>
      </c>
      <c r="J16" s="89">
        <v>6119</v>
      </c>
      <c r="K16" s="89">
        <v>2179</v>
      </c>
      <c r="L16" s="89">
        <v>126</v>
      </c>
      <c r="M16" s="89">
        <v>274</v>
      </c>
      <c r="N16" s="89">
        <v>1237</v>
      </c>
      <c r="O16" s="89">
        <v>2</v>
      </c>
      <c r="P16" s="89">
        <v>91</v>
      </c>
      <c r="Q16" s="89">
        <v>121</v>
      </c>
      <c r="R16" s="89">
        <v>1913</v>
      </c>
      <c r="S16" s="89">
        <v>1155</v>
      </c>
    </row>
    <row r="17" spans="1:24" s="52" customFormat="1" ht="12.75" customHeight="1" x14ac:dyDescent="0.2">
      <c r="A17" s="27">
        <v>2010</v>
      </c>
      <c r="B17" s="213">
        <v>40528</v>
      </c>
      <c r="C17" s="259">
        <v>803</v>
      </c>
      <c r="D17" s="259">
        <v>12170</v>
      </c>
      <c r="E17" s="259">
        <v>124</v>
      </c>
      <c r="F17" s="259">
        <v>828</v>
      </c>
      <c r="G17" s="259">
        <v>873</v>
      </c>
      <c r="H17" s="259">
        <v>1799</v>
      </c>
      <c r="I17" s="259">
        <v>10879</v>
      </c>
      <c r="J17" s="259">
        <v>5470</v>
      </c>
      <c r="K17" s="259">
        <v>1935</v>
      </c>
      <c r="L17" s="259">
        <v>113</v>
      </c>
      <c r="M17" s="259">
        <v>275</v>
      </c>
      <c r="N17" s="259">
        <v>1282</v>
      </c>
      <c r="O17" s="259">
        <v>3</v>
      </c>
      <c r="P17" s="259">
        <v>103</v>
      </c>
      <c r="Q17" s="259">
        <v>143</v>
      </c>
      <c r="R17" s="259">
        <v>2766</v>
      </c>
      <c r="S17" s="259">
        <v>962</v>
      </c>
      <c r="T17" s="214"/>
      <c r="U17" s="105"/>
      <c r="V17" s="105"/>
      <c r="W17" s="105"/>
      <c r="X17" s="105"/>
    </row>
    <row r="18" spans="1:24" s="52" customFormat="1" ht="12.75" customHeight="1" x14ac:dyDescent="0.2">
      <c r="A18" s="27">
        <v>2011</v>
      </c>
      <c r="B18" s="213">
        <v>41614</v>
      </c>
      <c r="C18" s="259">
        <v>781</v>
      </c>
      <c r="D18" s="259">
        <v>12338</v>
      </c>
      <c r="E18" s="259">
        <v>141</v>
      </c>
      <c r="F18" s="259">
        <v>1031</v>
      </c>
      <c r="G18" s="259">
        <v>852</v>
      </c>
      <c r="H18" s="259">
        <v>1911</v>
      </c>
      <c r="I18" s="259">
        <v>11110</v>
      </c>
      <c r="J18" s="259">
        <v>5906</v>
      </c>
      <c r="K18" s="259">
        <v>1943</v>
      </c>
      <c r="L18" s="259">
        <v>126</v>
      </c>
      <c r="M18" s="259">
        <v>253</v>
      </c>
      <c r="N18" s="259">
        <v>1280</v>
      </c>
      <c r="O18" s="259">
        <v>0</v>
      </c>
      <c r="P18" s="259">
        <v>91</v>
      </c>
      <c r="Q18" s="259">
        <v>111</v>
      </c>
      <c r="R18" s="259">
        <v>2720</v>
      </c>
      <c r="S18" s="259">
        <v>1020</v>
      </c>
      <c r="T18" s="214"/>
      <c r="U18" s="105"/>
      <c r="V18" s="105"/>
      <c r="W18" s="105"/>
      <c r="X18" s="105"/>
    </row>
    <row r="19" spans="1:24" s="52" customFormat="1" ht="12.75" customHeight="1" x14ac:dyDescent="0.2">
      <c r="A19" s="27">
        <v>2012</v>
      </c>
      <c r="B19" s="213">
        <v>42799</v>
      </c>
      <c r="C19" s="259">
        <v>803</v>
      </c>
      <c r="D19" s="259">
        <v>12717</v>
      </c>
      <c r="E19" s="259">
        <v>140</v>
      </c>
      <c r="F19" s="259">
        <v>1026</v>
      </c>
      <c r="G19" s="259">
        <v>974</v>
      </c>
      <c r="H19" s="259">
        <v>2195</v>
      </c>
      <c r="I19" s="259">
        <v>10929</v>
      </c>
      <c r="J19" s="259">
        <v>6429</v>
      </c>
      <c r="K19" s="259">
        <v>1978</v>
      </c>
      <c r="L19" s="259">
        <v>122</v>
      </c>
      <c r="M19" s="259">
        <v>228</v>
      </c>
      <c r="N19" s="259">
        <v>1353</v>
      </c>
      <c r="O19" s="259">
        <v>1</v>
      </c>
      <c r="P19" s="259">
        <v>162</v>
      </c>
      <c r="Q19" s="259">
        <v>105</v>
      </c>
      <c r="R19" s="259">
        <v>2726</v>
      </c>
      <c r="S19" s="259">
        <v>911</v>
      </c>
      <c r="T19" s="214"/>
      <c r="U19" s="105"/>
      <c r="V19" s="105"/>
      <c r="W19" s="105"/>
      <c r="X19" s="105"/>
    </row>
    <row r="20" spans="1:24" s="52" customFormat="1" ht="12.75" customHeight="1" x14ac:dyDescent="0.2">
      <c r="A20" s="27">
        <v>2013</v>
      </c>
      <c r="B20" s="213">
        <v>42393</v>
      </c>
      <c r="C20" s="259">
        <v>763</v>
      </c>
      <c r="D20" s="259">
        <v>12890</v>
      </c>
      <c r="E20" s="259">
        <v>125</v>
      </c>
      <c r="F20" s="259">
        <v>913</v>
      </c>
      <c r="G20" s="259">
        <v>1204</v>
      </c>
      <c r="H20" s="259">
        <v>1940</v>
      </c>
      <c r="I20" s="259">
        <v>11149</v>
      </c>
      <c r="J20" s="259">
        <v>6035</v>
      </c>
      <c r="K20" s="259">
        <v>1994</v>
      </c>
      <c r="L20" s="259">
        <v>106</v>
      </c>
      <c r="M20" s="259">
        <v>257</v>
      </c>
      <c r="N20" s="259">
        <v>1387</v>
      </c>
      <c r="O20" s="259">
        <v>1</v>
      </c>
      <c r="P20" s="259">
        <v>128</v>
      </c>
      <c r="Q20" s="259">
        <v>72</v>
      </c>
      <c r="R20" s="259">
        <v>2112</v>
      </c>
      <c r="S20" s="259">
        <v>1317</v>
      </c>
      <c r="T20" s="214"/>
      <c r="U20" s="105"/>
      <c r="V20" s="105"/>
      <c r="W20" s="105"/>
      <c r="X20" s="105"/>
    </row>
    <row r="21" spans="1:24" s="52" customFormat="1" ht="12.75" customHeight="1" x14ac:dyDescent="0.2">
      <c r="A21" s="27">
        <v>2014</v>
      </c>
      <c r="B21" s="213">
        <v>43064</v>
      </c>
      <c r="C21" s="259">
        <v>696</v>
      </c>
      <c r="D21" s="259">
        <v>12916</v>
      </c>
      <c r="E21" s="259">
        <v>112</v>
      </c>
      <c r="F21" s="259">
        <v>964</v>
      </c>
      <c r="G21" s="259">
        <v>1453</v>
      </c>
      <c r="H21" s="259">
        <v>1949</v>
      </c>
      <c r="I21" s="259">
        <v>11446</v>
      </c>
      <c r="J21" s="259">
        <v>6274</v>
      </c>
      <c r="K21" s="259">
        <v>1993</v>
      </c>
      <c r="L21" s="259">
        <v>116</v>
      </c>
      <c r="M21" s="259">
        <v>273</v>
      </c>
      <c r="N21" s="259">
        <v>1399</v>
      </c>
      <c r="O21" s="259">
        <v>1</v>
      </c>
      <c r="P21" s="259">
        <v>150</v>
      </c>
      <c r="Q21" s="259">
        <v>80</v>
      </c>
      <c r="R21" s="259">
        <v>1971</v>
      </c>
      <c r="S21" s="259">
        <v>1271</v>
      </c>
      <c r="T21" s="214"/>
      <c r="U21" s="105"/>
      <c r="V21" s="105"/>
      <c r="W21" s="105"/>
      <c r="X21" s="105"/>
    </row>
    <row r="22" spans="1:24" s="52" customFormat="1" ht="12.75" customHeight="1" x14ac:dyDescent="0.2">
      <c r="A22" s="27">
        <v>2015</v>
      </c>
      <c r="B22" s="213">
        <v>46859</v>
      </c>
      <c r="C22" s="259">
        <v>952</v>
      </c>
      <c r="D22" s="259">
        <v>12781</v>
      </c>
      <c r="E22" s="259">
        <v>191</v>
      </c>
      <c r="F22" s="259">
        <v>1200</v>
      </c>
      <c r="G22" s="259">
        <v>1901</v>
      </c>
      <c r="H22" s="259">
        <v>2548</v>
      </c>
      <c r="I22" s="259">
        <v>12119</v>
      </c>
      <c r="J22" s="259">
        <v>7340</v>
      </c>
      <c r="K22" s="259">
        <v>2055</v>
      </c>
      <c r="L22" s="259">
        <v>177</v>
      </c>
      <c r="M22" s="259">
        <v>413</v>
      </c>
      <c r="N22" s="259">
        <v>1409</v>
      </c>
      <c r="O22" s="259">
        <v>2</v>
      </c>
      <c r="P22" s="259">
        <v>102</v>
      </c>
      <c r="Q22" s="259">
        <v>86</v>
      </c>
      <c r="R22" s="259">
        <v>2155</v>
      </c>
      <c r="S22" s="259">
        <v>1428</v>
      </c>
      <c r="T22" s="59"/>
    </row>
    <row r="23" spans="1:24" s="52" customFormat="1" ht="12.75" customHeight="1" x14ac:dyDescent="0.2">
      <c r="A23" s="27">
        <v>2016</v>
      </c>
      <c r="B23" s="213">
        <v>45066</v>
      </c>
      <c r="C23" s="259">
        <v>904</v>
      </c>
      <c r="D23" s="259">
        <v>12934</v>
      </c>
      <c r="E23" s="259">
        <v>197</v>
      </c>
      <c r="F23" s="259">
        <v>1125</v>
      </c>
      <c r="G23" s="259">
        <v>1898</v>
      </c>
      <c r="H23" s="259">
        <v>2609</v>
      </c>
      <c r="I23" s="259">
        <v>11443</v>
      </c>
      <c r="J23" s="259">
        <v>6530</v>
      </c>
      <c r="K23" s="259">
        <v>2086</v>
      </c>
      <c r="L23" s="259">
        <v>190</v>
      </c>
      <c r="M23" s="259">
        <v>400</v>
      </c>
      <c r="N23" s="259">
        <v>1338</v>
      </c>
      <c r="O23" s="259">
        <v>2</v>
      </c>
      <c r="P23" s="259">
        <v>88</v>
      </c>
      <c r="Q23" s="259">
        <v>120</v>
      </c>
      <c r="R23" s="259">
        <v>1699</v>
      </c>
      <c r="S23" s="259">
        <v>1503</v>
      </c>
      <c r="T23" s="59"/>
    </row>
    <row r="24" spans="1:24" s="52" customFormat="1" ht="12.75" customHeight="1" x14ac:dyDescent="0.2">
      <c r="A24" s="27">
        <v>2017</v>
      </c>
      <c r="B24" s="213">
        <v>47069</v>
      </c>
      <c r="C24" s="259">
        <v>836</v>
      </c>
      <c r="D24" s="259">
        <v>13257</v>
      </c>
      <c r="E24" s="259">
        <v>203</v>
      </c>
      <c r="F24" s="259">
        <v>1123</v>
      </c>
      <c r="G24" s="259">
        <v>2104</v>
      </c>
      <c r="H24" s="259">
        <v>2775</v>
      </c>
      <c r="I24" s="259">
        <v>11862</v>
      </c>
      <c r="J24" s="259">
        <v>7008</v>
      </c>
      <c r="K24" s="259">
        <v>2206</v>
      </c>
      <c r="L24" s="259">
        <v>229</v>
      </c>
      <c r="M24" s="259">
        <v>407</v>
      </c>
      <c r="N24" s="259">
        <v>1512</v>
      </c>
      <c r="O24" s="259">
        <v>3</v>
      </c>
      <c r="P24" s="259">
        <v>82</v>
      </c>
      <c r="Q24" s="259">
        <v>85</v>
      </c>
      <c r="R24" s="259">
        <v>1789</v>
      </c>
      <c r="S24" s="259">
        <v>1588</v>
      </c>
      <c r="T24" s="59"/>
    </row>
    <row r="25" spans="1:24" s="52" customFormat="1" ht="12.75" customHeight="1" x14ac:dyDescent="0.2">
      <c r="A25" s="27">
        <v>2018</v>
      </c>
      <c r="B25" s="213">
        <v>46599</v>
      </c>
      <c r="C25" s="259">
        <v>663</v>
      </c>
      <c r="D25" s="259">
        <v>12992</v>
      </c>
      <c r="E25" s="259">
        <v>215</v>
      </c>
      <c r="F25" s="259">
        <v>1112</v>
      </c>
      <c r="G25" s="259">
        <v>2209</v>
      </c>
      <c r="H25" s="259">
        <v>2683</v>
      </c>
      <c r="I25" s="259">
        <v>11665</v>
      </c>
      <c r="J25" s="259">
        <v>6916</v>
      </c>
      <c r="K25" s="259">
        <v>2363</v>
      </c>
      <c r="L25" s="259">
        <v>216</v>
      </c>
      <c r="M25" s="259">
        <v>439</v>
      </c>
      <c r="N25" s="259">
        <v>1535</v>
      </c>
      <c r="O25" s="259">
        <v>0</v>
      </c>
      <c r="P25" s="259">
        <v>86</v>
      </c>
      <c r="Q25" s="259">
        <v>100</v>
      </c>
      <c r="R25" s="259">
        <v>1860</v>
      </c>
      <c r="S25" s="259">
        <v>1545</v>
      </c>
      <c r="T25" s="59"/>
    </row>
    <row r="26" spans="1:24" s="52" customFormat="1" ht="12.75" customHeight="1" x14ac:dyDescent="0.2">
      <c r="A26" s="27">
        <v>2019</v>
      </c>
      <c r="B26" s="213">
        <v>47165</v>
      </c>
      <c r="C26" s="259">
        <v>630</v>
      </c>
      <c r="D26" s="259">
        <v>13582</v>
      </c>
      <c r="E26" s="259">
        <v>181</v>
      </c>
      <c r="F26" s="259">
        <v>1039</v>
      </c>
      <c r="G26" s="259">
        <v>2546</v>
      </c>
      <c r="H26" s="259">
        <v>2974</v>
      </c>
      <c r="I26" s="259">
        <v>11732</v>
      </c>
      <c r="J26" s="259">
        <v>6670</v>
      </c>
      <c r="K26" s="259">
        <v>2604</v>
      </c>
      <c r="L26" s="259">
        <v>233</v>
      </c>
      <c r="M26" s="259">
        <v>449</v>
      </c>
      <c r="N26" s="259">
        <v>1570</v>
      </c>
      <c r="O26" s="52">
        <v>0</v>
      </c>
      <c r="P26" s="259">
        <v>66</v>
      </c>
      <c r="Q26" s="259">
        <v>90</v>
      </c>
      <c r="R26" s="259">
        <v>1114</v>
      </c>
      <c r="S26" s="259">
        <v>1685</v>
      </c>
      <c r="T26" s="59"/>
    </row>
    <row r="27" spans="1:24" s="52" customFormat="1" ht="12.75" customHeight="1" x14ac:dyDescent="0.2">
      <c r="A27" s="27">
        <v>2020</v>
      </c>
      <c r="B27" s="213">
        <v>66648</v>
      </c>
      <c r="C27" s="259">
        <v>20105</v>
      </c>
      <c r="D27" s="259">
        <v>13046</v>
      </c>
      <c r="E27" s="259">
        <v>223</v>
      </c>
      <c r="F27" s="259">
        <v>1191</v>
      </c>
      <c r="G27" s="259">
        <v>2320</v>
      </c>
      <c r="H27" s="259">
        <v>3066</v>
      </c>
      <c r="I27" s="259">
        <v>12436</v>
      </c>
      <c r="J27" s="259">
        <v>6283</v>
      </c>
      <c r="K27" s="259">
        <v>2602</v>
      </c>
      <c r="L27" s="259">
        <v>218</v>
      </c>
      <c r="M27" s="259">
        <v>464</v>
      </c>
      <c r="N27" s="259">
        <v>1835</v>
      </c>
      <c r="O27" s="52">
        <v>1</v>
      </c>
      <c r="P27" s="259">
        <v>78</v>
      </c>
      <c r="Q27" s="259">
        <v>115</v>
      </c>
      <c r="R27" s="259">
        <v>1054</v>
      </c>
      <c r="S27" s="259">
        <v>1611</v>
      </c>
      <c r="T27" s="59"/>
    </row>
    <row r="28" spans="1:24" s="52" customFormat="1" ht="12.75" customHeight="1" x14ac:dyDescent="0.2">
      <c r="A28" s="27">
        <v>2021</v>
      </c>
      <c r="B28" s="213">
        <v>49857</v>
      </c>
      <c r="C28" s="259">
        <v>6667</v>
      </c>
      <c r="D28" s="259">
        <v>13024</v>
      </c>
      <c r="E28" s="259">
        <v>221</v>
      </c>
      <c r="F28" s="259">
        <v>836</v>
      </c>
      <c r="G28" s="259">
        <v>2122</v>
      </c>
      <c r="H28" s="259">
        <v>2540</v>
      </c>
      <c r="I28" s="259">
        <v>11615</v>
      </c>
      <c r="J28" s="259">
        <v>5232</v>
      </c>
      <c r="K28" s="259">
        <v>2478</v>
      </c>
      <c r="L28" s="259">
        <v>258</v>
      </c>
      <c r="M28" s="259">
        <v>461</v>
      </c>
      <c r="N28" s="259">
        <v>1753</v>
      </c>
      <c r="O28" s="52">
        <v>1</v>
      </c>
      <c r="P28" s="259">
        <v>72</v>
      </c>
      <c r="Q28" s="259">
        <v>108</v>
      </c>
      <c r="R28" s="259">
        <v>820</v>
      </c>
      <c r="S28" s="259">
        <v>1649</v>
      </c>
      <c r="T28" s="59"/>
    </row>
    <row r="29" spans="1:24" s="52" customFormat="1" ht="12.75" customHeight="1" x14ac:dyDescent="0.2">
      <c r="A29" s="27">
        <v>2022</v>
      </c>
      <c r="B29" s="213">
        <v>51154</v>
      </c>
      <c r="C29" s="259">
        <v>4569</v>
      </c>
      <c r="D29" s="259">
        <v>13358</v>
      </c>
      <c r="E29" s="259">
        <v>217</v>
      </c>
      <c r="F29" s="259">
        <v>1042</v>
      </c>
      <c r="G29" s="259">
        <v>2510</v>
      </c>
      <c r="H29" s="259">
        <v>2809</v>
      </c>
      <c r="I29" s="259">
        <v>12031</v>
      </c>
      <c r="J29" s="259">
        <v>6137</v>
      </c>
      <c r="K29" s="259">
        <v>2692</v>
      </c>
      <c r="L29" s="259">
        <v>271</v>
      </c>
      <c r="M29" s="259">
        <v>461</v>
      </c>
      <c r="N29" s="259">
        <v>1935</v>
      </c>
      <c r="O29" s="52">
        <v>2</v>
      </c>
      <c r="P29" s="259">
        <v>79</v>
      </c>
      <c r="Q29" s="259">
        <v>99</v>
      </c>
      <c r="R29" s="259">
        <v>1133</v>
      </c>
      <c r="S29" s="259">
        <v>1809</v>
      </c>
      <c r="T29" s="59"/>
    </row>
    <row r="30" spans="1:24" s="52" customFormat="1" ht="12.75" customHeight="1" x14ac:dyDescent="0.2">
      <c r="A30" s="27"/>
      <c r="B30" s="103"/>
      <c r="C30" s="103"/>
      <c r="D30" s="103"/>
      <c r="E30" s="103"/>
      <c r="F30" s="103"/>
      <c r="G30" s="103"/>
      <c r="H30" s="103"/>
      <c r="I30" s="103"/>
      <c r="J30" s="89"/>
      <c r="K30" s="89"/>
      <c r="L30" s="89"/>
      <c r="M30" s="89"/>
      <c r="N30" s="89"/>
      <c r="O30" s="89"/>
      <c r="P30" s="89"/>
      <c r="Q30" s="89"/>
      <c r="R30" s="89"/>
      <c r="S30" s="89"/>
      <c r="T30" s="214"/>
    </row>
    <row r="31" spans="1:24" s="52" customFormat="1" ht="12.75" customHeight="1" x14ac:dyDescent="0.2">
      <c r="A31" s="27" t="s">
        <v>57</v>
      </c>
      <c r="B31" s="213"/>
      <c r="C31" s="213"/>
      <c r="D31" s="213"/>
      <c r="E31" s="213"/>
      <c r="F31" s="213"/>
      <c r="G31" s="213"/>
      <c r="H31" s="213"/>
      <c r="I31" s="213"/>
      <c r="J31" s="89"/>
      <c r="K31" s="89"/>
      <c r="L31" s="89"/>
      <c r="M31" s="89"/>
      <c r="N31" s="89"/>
      <c r="O31" s="89"/>
      <c r="P31" s="89"/>
      <c r="Q31" s="89"/>
      <c r="R31" s="89"/>
      <c r="S31" s="89"/>
      <c r="T31" s="214"/>
    </row>
    <row r="32" spans="1:24" s="52" customFormat="1" ht="12.75" customHeight="1" x14ac:dyDescent="0.2">
      <c r="A32" s="27"/>
      <c r="B32" s="213"/>
      <c r="C32" s="213"/>
      <c r="D32" s="213"/>
      <c r="E32" s="213"/>
      <c r="F32" s="213"/>
      <c r="G32" s="213"/>
      <c r="H32" s="213"/>
      <c r="I32" s="213"/>
      <c r="J32" s="89"/>
      <c r="K32" s="89"/>
      <c r="L32" s="89"/>
      <c r="M32" s="89"/>
      <c r="N32" s="89"/>
      <c r="O32" s="89"/>
      <c r="P32" s="89"/>
      <c r="Q32" s="89"/>
      <c r="R32" s="89"/>
      <c r="S32" s="89"/>
      <c r="U32" s="105"/>
      <c r="V32" s="105"/>
      <c r="W32" s="105"/>
      <c r="X32" s="105"/>
    </row>
    <row r="33" spans="1:24" s="52" customFormat="1" ht="12.75" customHeight="1" x14ac:dyDescent="0.2">
      <c r="A33" s="27">
        <v>2008</v>
      </c>
      <c r="B33" s="103">
        <v>20866</v>
      </c>
      <c r="C33" s="103">
        <v>414</v>
      </c>
      <c r="D33" s="103">
        <v>7167</v>
      </c>
      <c r="E33" s="103">
        <v>52</v>
      </c>
      <c r="F33" s="103">
        <v>289</v>
      </c>
      <c r="G33" s="103">
        <v>232</v>
      </c>
      <c r="H33" s="103">
        <v>582</v>
      </c>
      <c r="I33" s="103">
        <v>5063</v>
      </c>
      <c r="J33" s="89">
        <v>3554</v>
      </c>
      <c r="K33" s="89">
        <v>1005</v>
      </c>
      <c r="L33" s="89">
        <v>37</v>
      </c>
      <c r="M33" s="89">
        <v>77</v>
      </c>
      <c r="N33" s="89">
        <v>586</v>
      </c>
      <c r="O33" s="89">
        <v>0</v>
      </c>
      <c r="P33" s="89">
        <v>58</v>
      </c>
      <c r="Q33" s="89">
        <v>46</v>
      </c>
      <c r="R33" s="89">
        <v>888</v>
      </c>
      <c r="S33" s="89">
        <v>816</v>
      </c>
    </row>
    <row r="34" spans="1:24" s="52" customFormat="1" ht="12.75" customHeight="1" x14ac:dyDescent="0.2">
      <c r="A34" s="27">
        <v>2009</v>
      </c>
      <c r="B34" s="103">
        <v>20640</v>
      </c>
      <c r="C34" s="103">
        <v>432</v>
      </c>
      <c r="D34" s="103">
        <v>7226</v>
      </c>
      <c r="E34" s="103">
        <v>56</v>
      </c>
      <c r="F34" s="103">
        <v>331</v>
      </c>
      <c r="G34" s="103">
        <v>276</v>
      </c>
      <c r="H34" s="103">
        <v>628</v>
      </c>
      <c r="I34" s="103">
        <v>4967</v>
      </c>
      <c r="J34" s="89">
        <v>3120</v>
      </c>
      <c r="K34" s="89">
        <v>1086</v>
      </c>
      <c r="L34" s="89">
        <v>47</v>
      </c>
      <c r="M34" s="89">
        <v>82</v>
      </c>
      <c r="N34" s="89">
        <v>545</v>
      </c>
      <c r="O34" s="89">
        <v>0</v>
      </c>
      <c r="P34" s="89">
        <v>55</v>
      </c>
      <c r="Q34" s="89">
        <v>50</v>
      </c>
      <c r="R34" s="89">
        <v>1033</v>
      </c>
      <c r="S34" s="89">
        <v>706</v>
      </c>
      <c r="T34" s="214"/>
      <c r="U34" s="105"/>
      <c r="V34" s="105"/>
      <c r="W34" s="105"/>
      <c r="X34" s="105"/>
    </row>
    <row r="35" spans="1:24" s="52" customFormat="1" ht="12.75" customHeight="1" x14ac:dyDescent="0.2">
      <c r="A35" s="27">
        <v>2010</v>
      </c>
      <c r="B35" s="259">
        <v>20209</v>
      </c>
      <c r="C35" s="259">
        <v>425</v>
      </c>
      <c r="D35" s="259">
        <v>7157</v>
      </c>
      <c r="E35" s="259">
        <v>50</v>
      </c>
      <c r="F35" s="259">
        <v>315</v>
      </c>
      <c r="G35" s="259">
        <v>274</v>
      </c>
      <c r="H35" s="259">
        <v>654</v>
      </c>
      <c r="I35" s="259">
        <v>4642</v>
      </c>
      <c r="J35" s="259">
        <v>2811</v>
      </c>
      <c r="K35" s="259">
        <v>949</v>
      </c>
      <c r="L35" s="259">
        <v>26</v>
      </c>
      <c r="M35" s="259">
        <v>75</v>
      </c>
      <c r="N35" s="259">
        <v>593</v>
      </c>
      <c r="O35" s="259">
        <v>0</v>
      </c>
      <c r="P35" s="259">
        <v>59</v>
      </c>
      <c r="Q35" s="259">
        <v>84</v>
      </c>
      <c r="R35" s="259">
        <v>1542</v>
      </c>
      <c r="S35" s="259">
        <v>553</v>
      </c>
      <c r="T35" s="214"/>
      <c r="U35" s="105"/>
      <c r="V35" s="105"/>
      <c r="W35" s="105"/>
      <c r="X35" s="105"/>
    </row>
    <row r="36" spans="1:24" s="52" customFormat="1" ht="12.75" customHeight="1" x14ac:dyDescent="0.2">
      <c r="A36" s="27">
        <v>2011</v>
      </c>
      <c r="B36" s="259">
        <v>20672</v>
      </c>
      <c r="C36" s="259">
        <v>382</v>
      </c>
      <c r="D36" s="259">
        <v>7271</v>
      </c>
      <c r="E36" s="259">
        <v>57</v>
      </c>
      <c r="F36" s="259">
        <v>397</v>
      </c>
      <c r="G36" s="259">
        <v>278</v>
      </c>
      <c r="H36" s="259">
        <v>683</v>
      </c>
      <c r="I36" s="259">
        <v>4694</v>
      </c>
      <c r="J36" s="259">
        <v>3120</v>
      </c>
      <c r="K36" s="259">
        <v>913</v>
      </c>
      <c r="L36" s="259">
        <v>30</v>
      </c>
      <c r="M36" s="259">
        <v>81</v>
      </c>
      <c r="N36" s="259">
        <v>535</v>
      </c>
      <c r="O36" s="259">
        <v>0</v>
      </c>
      <c r="P36" s="259">
        <v>44</v>
      </c>
      <c r="Q36" s="259">
        <v>53</v>
      </c>
      <c r="R36" s="259">
        <v>1545</v>
      </c>
      <c r="S36" s="259">
        <v>589</v>
      </c>
      <c r="T36" s="214"/>
      <c r="U36" s="105"/>
      <c r="V36" s="105"/>
      <c r="W36" s="105"/>
      <c r="X36" s="105"/>
    </row>
    <row r="37" spans="1:24" s="52" customFormat="1" ht="12.75" customHeight="1" x14ac:dyDescent="0.2">
      <c r="A37" s="27">
        <v>2012</v>
      </c>
      <c r="B37" s="259">
        <v>20970</v>
      </c>
      <c r="C37" s="259">
        <v>401</v>
      </c>
      <c r="D37" s="259">
        <v>7527</v>
      </c>
      <c r="E37" s="259">
        <v>56</v>
      </c>
      <c r="F37" s="259">
        <v>409</v>
      </c>
      <c r="G37" s="259">
        <v>288</v>
      </c>
      <c r="H37" s="259">
        <v>774</v>
      </c>
      <c r="I37" s="259">
        <v>4453</v>
      </c>
      <c r="J37" s="259">
        <v>3199</v>
      </c>
      <c r="K37" s="259">
        <v>985</v>
      </c>
      <c r="L37" s="259">
        <v>29</v>
      </c>
      <c r="M37" s="259">
        <v>75</v>
      </c>
      <c r="N37" s="259">
        <v>566</v>
      </c>
      <c r="O37" s="259">
        <v>0</v>
      </c>
      <c r="P37" s="259">
        <v>86</v>
      </c>
      <c r="Q37" s="259">
        <v>46</v>
      </c>
      <c r="R37" s="259">
        <v>1565</v>
      </c>
      <c r="S37" s="259">
        <v>511</v>
      </c>
      <c r="T37" s="214"/>
      <c r="U37" s="105"/>
      <c r="V37" s="105"/>
      <c r="W37" s="105"/>
      <c r="X37" s="105"/>
    </row>
    <row r="38" spans="1:24" s="52" customFormat="1" ht="12.75" customHeight="1" x14ac:dyDescent="0.2">
      <c r="A38" s="27">
        <v>2013</v>
      </c>
      <c r="B38" s="259">
        <v>21039</v>
      </c>
      <c r="C38" s="259">
        <v>383</v>
      </c>
      <c r="D38" s="259">
        <v>7459</v>
      </c>
      <c r="E38" s="259">
        <v>54</v>
      </c>
      <c r="F38" s="259">
        <v>348</v>
      </c>
      <c r="G38" s="259">
        <v>375</v>
      </c>
      <c r="H38" s="259">
        <v>724</v>
      </c>
      <c r="I38" s="259">
        <v>4819</v>
      </c>
      <c r="J38" s="259">
        <v>3132</v>
      </c>
      <c r="K38" s="259">
        <v>1008</v>
      </c>
      <c r="L38" s="259">
        <v>27</v>
      </c>
      <c r="M38" s="259">
        <v>86</v>
      </c>
      <c r="N38" s="259">
        <v>585</v>
      </c>
      <c r="O38" s="259">
        <v>0</v>
      </c>
      <c r="P38" s="259">
        <v>67</v>
      </c>
      <c r="Q38" s="259">
        <v>33</v>
      </c>
      <c r="R38" s="259">
        <v>1179</v>
      </c>
      <c r="S38" s="259">
        <v>760</v>
      </c>
      <c r="T38" s="214"/>
      <c r="U38" s="105"/>
      <c r="V38" s="105"/>
      <c r="W38" s="105"/>
      <c r="X38" s="105"/>
    </row>
    <row r="39" spans="1:24" s="52" customFormat="1" ht="12.75" customHeight="1" x14ac:dyDescent="0.2">
      <c r="A39" s="27">
        <v>2014</v>
      </c>
      <c r="B39" s="259">
        <v>21135</v>
      </c>
      <c r="C39" s="259">
        <v>322</v>
      </c>
      <c r="D39" s="259">
        <v>7481</v>
      </c>
      <c r="E39" s="259">
        <v>55</v>
      </c>
      <c r="F39" s="259">
        <v>373</v>
      </c>
      <c r="G39" s="259">
        <v>437</v>
      </c>
      <c r="H39" s="259">
        <v>754</v>
      </c>
      <c r="I39" s="259">
        <v>4906</v>
      </c>
      <c r="J39" s="259">
        <v>3222</v>
      </c>
      <c r="K39" s="259">
        <v>946</v>
      </c>
      <c r="L39" s="259">
        <v>43</v>
      </c>
      <c r="M39" s="259">
        <v>75</v>
      </c>
      <c r="N39" s="259">
        <v>533</v>
      </c>
      <c r="O39" s="259">
        <v>0</v>
      </c>
      <c r="P39" s="259">
        <v>79</v>
      </c>
      <c r="Q39" s="259">
        <v>44</v>
      </c>
      <c r="R39" s="259">
        <v>1112</v>
      </c>
      <c r="S39" s="259">
        <v>753</v>
      </c>
      <c r="T39" s="59"/>
    </row>
    <row r="40" spans="1:24" s="52" customFormat="1" ht="12.75" customHeight="1" x14ac:dyDescent="0.2">
      <c r="A40" s="27">
        <v>2015</v>
      </c>
      <c r="B40" s="259">
        <v>22787</v>
      </c>
      <c r="C40" s="259">
        <v>464</v>
      </c>
      <c r="D40" s="259">
        <v>7420</v>
      </c>
      <c r="E40" s="259">
        <v>92</v>
      </c>
      <c r="F40" s="259">
        <v>508</v>
      </c>
      <c r="G40" s="259">
        <v>590</v>
      </c>
      <c r="H40" s="259">
        <v>912</v>
      </c>
      <c r="I40" s="259">
        <v>5107</v>
      </c>
      <c r="J40" s="259">
        <v>3753</v>
      </c>
      <c r="K40" s="259">
        <v>1031</v>
      </c>
      <c r="L40" s="259">
        <v>51</v>
      </c>
      <c r="M40" s="259">
        <v>114</v>
      </c>
      <c r="N40" s="259">
        <v>586</v>
      </c>
      <c r="O40" s="259">
        <v>0</v>
      </c>
      <c r="P40" s="259">
        <v>63</v>
      </c>
      <c r="Q40" s="259">
        <v>48</v>
      </c>
      <c r="R40" s="259">
        <v>1216</v>
      </c>
      <c r="S40" s="259">
        <v>832</v>
      </c>
      <c r="T40" s="214"/>
      <c r="U40" s="105"/>
      <c r="V40" s="105"/>
      <c r="W40" s="105"/>
      <c r="X40" s="105"/>
    </row>
    <row r="41" spans="1:24" s="52" customFormat="1" ht="12.75" customHeight="1" x14ac:dyDescent="0.2">
      <c r="A41" s="27">
        <v>2016</v>
      </c>
      <c r="B41" s="259">
        <v>22056</v>
      </c>
      <c r="C41" s="259">
        <v>404</v>
      </c>
      <c r="D41" s="259">
        <v>7454</v>
      </c>
      <c r="E41" s="259">
        <v>74</v>
      </c>
      <c r="F41" s="259">
        <v>480</v>
      </c>
      <c r="G41" s="259">
        <v>602</v>
      </c>
      <c r="H41" s="259">
        <v>983</v>
      </c>
      <c r="I41" s="259">
        <v>4983</v>
      </c>
      <c r="J41" s="259">
        <v>3321</v>
      </c>
      <c r="K41" s="259">
        <v>1048</v>
      </c>
      <c r="L41" s="259">
        <v>58</v>
      </c>
      <c r="M41" s="259">
        <v>137</v>
      </c>
      <c r="N41" s="259">
        <v>577</v>
      </c>
      <c r="O41" s="259">
        <v>0</v>
      </c>
      <c r="P41" s="259">
        <v>61</v>
      </c>
      <c r="Q41" s="259">
        <v>60</v>
      </c>
      <c r="R41" s="259">
        <v>964</v>
      </c>
      <c r="S41" s="259">
        <v>850</v>
      </c>
      <c r="T41" s="214"/>
      <c r="U41" s="105"/>
      <c r="V41" s="105"/>
      <c r="W41" s="105"/>
      <c r="X41" s="105"/>
    </row>
    <row r="42" spans="1:24" s="52" customFormat="1" ht="12.75" customHeight="1" x14ac:dyDescent="0.2">
      <c r="A42" s="27">
        <v>2017</v>
      </c>
      <c r="B42" s="259">
        <v>22807</v>
      </c>
      <c r="C42" s="259">
        <v>404</v>
      </c>
      <c r="D42" s="259">
        <v>7575</v>
      </c>
      <c r="E42" s="259">
        <v>83</v>
      </c>
      <c r="F42" s="259">
        <v>451</v>
      </c>
      <c r="G42" s="259">
        <v>688</v>
      </c>
      <c r="H42" s="259">
        <v>988</v>
      </c>
      <c r="I42" s="259">
        <v>5155</v>
      </c>
      <c r="J42" s="259">
        <v>3530</v>
      </c>
      <c r="K42" s="259">
        <v>1120</v>
      </c>
      <c r="L42" s="259">
        <v>75</v>
      </c>
      <c r="M42" s="259">
        <v>138</v>
      </c>
      <c r="N42" s="259">
        <v>646</v>
      </c>
      <c r="O42" s="259">
        <v>0</v>
      </c>
      <c r="P42" s="259">
        <v>40</v>
      </c>
      <c r="Q42" s="259">
        <v>40</v>
      </c>
      <c r="R42" s="259">
        <v>971</v>
      </c>
      <c r="S42" s="259">
        <v>903</v>
      </c>
      <c r="T42" s="214"/>
      <c r="U42" s="105"/>
      <c r="V42" s="105"/>
      <c r="W42" s="105"/>
      <c r="X42" s="105"/>
    </row>
    <row r="43" spans="1:24" s="52" customFormat="1" ht="12.75" customHeight="1" x14ac:dyDescent="0.2">
      <c r="A43" s="27">
        <v>2018</v>
      </c>
      <c r="B43" s="259">
        <v>22795</v>
      </c>
      <c r="C43" s="259">
        <v>327</v>
      </c>
      <c r="D43" s="259">
        <v>7485</v>
      </c>
      <c r="E43" s="259">
        <v>88</v>
      </c>
      <c r="F43" s="259">
        <v>463</v>
      </c>
      <c r="G43" s="259">
        <v>655</v>
      </c>
      <c r="H43" s="259">
        <v>1043</v>
      </c>
      <c r="I43" s="259">
        <v>5098</v>
      </c>
      <c r="J43" s="259">
        <v>3575</v>
      </c>
      <c r="K43" s="259">
        <v>1191</v>
      </c>
      <c r="L43" s="259">
        <v>72</v>
      </c>
      <c r="M43" s="259">
        <v>146</v>
      </c>
      <c r="N43" s="259">
        <v>661</v>
      </c>
      <c r="O43" s="259">
        <v>0</v>
      </c>
      <c r="P43" s="259">
        <v>55</v>
      </c>
      <c r="Q43" s="259">
        <v>54</v>
      </c>
      <c r="R43" s="259">
        <v>981</v>
      </c>
      <c r="S43" s="259">
        <v>901</v>
      </c>
      <c r="T43" s="214"/>
      <c r="U43" s="105"/>
      <c r="V43" s="105"/>
      <c r="W43" s="105"/>
      <c r="X43" s="105"/>
    </row>
    <row r="44" spans="1:24" s="52" customFormat="1" ht="12.75" customHeight="1" x14ac:dyDescent="0.2">
      <c r="A44" s="27">
        <v>2019</v>
      </c>
      <c r="B44" s="259">
        <v>22865</v>
      </c>
      <c r="C44" s="259">
        <v>308</v>
      </c>
      <c r="D44" s="259">
        <v>7693</v>
      </c>
      <c r="E44" s="259">
        <v>68</v>
      </c>
      <c r="F44" s="259">
        <v>432</v>
      </c>
      <c r="G44" s="259">
        <v>796</v>
      </c>
      <c r="H44" s="259">
        <v>1095</v>
      </c>
      <c r="I44" s="259">
        <v>5222</v>
      </c>
      <c r="J44" s="259">
        <v>3362</v>
      </c>
      <c r="K44" s="259">
        <v>1289</v>
      </c>
      <c r="L44" s="259">
        <v>69</v>
      </c>
      <c r="M44" s="259">
        <v>153</v>
      </c>
      <c r="N44" s="259">
        <v>672</v>
      </c>
      <c r="O44" s="52">
        <v>0</v>
      </c>
      <c r="P44" s="259">
        <v>36</v>
      </c>
      <c r="Q44" s="259">
        <v>41</v>
      </c>
      <c r="R44" s="259">
        <v>639</v>
      </c>
      <c r="S44" s="259">
        <v>990</v>
      </c>
      <c r="T44" s="214"/>
      <c r="U44" s="105"/>
      <c r="V44" s="105"/>
      <c r="W44" s="105"/>
      <c r="X44" s="105"/>
    </row>
    <row r="45" spans="1:24" s="52" customFormat="1" ht="12.75" customHeight="1" x14ac:dyDescent="0.2">
      <c r="A45" s="27">
        <v>2020</v>
      </c>
      <c r="B45" s="259">
        <v>33105</v>
      </c>
      <c r="C45" s="259">
        <v>10662</v>
      </c>
      <c r="D45" s="259">
        <v>7357</v>
      </c>
      <c r="E45" s="259">
        <v>95</v>
      </c>
      <c r="F45" s="259">
        <v>476</v>
      </c>
      <c r="G45" s="259">
        <v>704</v>
      </c>
      <c r="H45" s="259">
        <v>1115</v>
      </c>
      <c r="I45" s="259">
        <v>5527</v>
      </c>
      <c r="J45" s="259">
        <v>3294</v>
      </c>
      <c r="K45" s="259">
        <v>1259</v>
      </c>
      <c r="L45" s="259">
        <v>73</v>
      </c>
      <c r="M45" s="259">
        <v>134</v>
      </c>
      <c r="N45" s="259">
        <v>785</v>
      </c>
      <c r="O45" s="52">
        <v>0</v>
      </c>
      <c r="P45" s="259">
        <v>48</v>
      </c>
      <c r="Q45" s="259">
        <v>63</v>
      </c>
      <c r="R45" s="259">
        <v>563</v>
      </c>
      <c r="S45" s="259">
        <v>950</v>
      </c>
      <c r="T45" s="214"/>
      <c r="U45" s="105"/>
      <c r="V45" s="105"/>
      <c r="W45" s="105"/>
      <c r="X45" s="105"/>
    </row>
    <row r="46" spans="1:24" s="52" customFormat="1" ht="12.75" customHeight="1" x14ac:dyDescent="0.2">
      <c r="A46" s="27">
        <v>2021</v>
      </c>
      <c r="B46" s="259">
        <v>25172</v>
      </c>
      <c r="C46" s="259">
        <v>3835</v>
      </c>
      <c r="D46" s="259">
        <v>7345</v>
      </c>
      <c r="E46" s="259">
        <v>97</v>
      </c>
      <c r="F46" s="259">
        <v>361</v>
      </c>
      <c r="G46" s="259">
        <v>706</v>
      </c>
      <c r="H46" s="259">
        <v>981</v>
      </c>
      <c r="I46" s="259">
        <v>5256</v>
      </c>
      <c r="J46" s="259">
        <v>2869</v>
      </c>
      <c r="K46" s="259">
        <v>1238</v>
      </c>
      <c r="L46" s="259">
        <v>103</v>
      </c>
      <c r="M46" s="259">
        <v>150</v>
      </c>
      <c r="N46" s="259">
        <v>725</v>
      </c>
      <c r="O46" s="52">
        <v>0</v>
      </c>
      <c r="P46" s="259">
        <v>39</v>
      </c>
      <c r="Q46" s="259">
        <v>45</v>
      </c>
      <c r="R46" s="259">
        <v>447</v>
      </c>
      <c r="S46" s="259">
        <v>975</v>
      </c>
      <c r="T46" s="214"/>
      <c r="U46" s="105"/>
      <c r="V46" s="105"/>
      <c r="W46" s="105"/>
      <c r="X46" s="105"/>
    </row>
    <row r="47" spans="1:24" s="52" customFormat="1" ht="12.75" customHeight="1" x14ac:dyDescent="0.2">
      <c r="A47" s="27">
        <v>2022</v>
      </c>
      <c r="B47" s="259">
        <v>24906</v>
      </c>
      <c r="C47" s="259">
        <v>2362</v>
      </c>
      <c r="D47" s="259">
        <v>7502</v>
      </c>
      <c r="E47" s="259">
        <v>88</v>
      </c>
      <c r="F47" s="259">
        <v>437</v>
      </c>
      <c r="G47" s="259">
        <v>725</v>
      </c>
      <c r="H47" s="259">
        <v>1119</v>
      </c>
      <c r="I47" s="259">
        <v>5480</v>
      </c>
      <c r="J47" s="259">
        <v>3115</v>
      </c>
      <c r="K47" s="259">
        <v>1312</v>
      </c>
      <c r="L47" s="259">
        <v>96</v>
      </c>
      <c r="M47" s="259">
        <v>146</v>
      </c>
      <c r="N47" s="259">
        <v>786</v>
      </c>
      <c r="O47" s="52">
        <v>0</v>
      </c>
      <c r="P47" s="259">
        <v>51</v>
      </c>
      <c r="Q47" s="259">
        <v>56</v>
      </c>
      <c r="R47" s="259">
        <v>598</v>
      </c>
      <c r="S47" s="259">
        <v>1033</v>
      </c>
      <c r="T47" s="214"/>
      <c r="U47" s="105"/>
      <c r="V47" s="105"/>
      <c r="W47" s="105"/>
      <c r="X47" s="105"/>
    </row>
    <row r="48" spans="1:24" s="52" customFormat="1" ht="12.75" customHeight="1" x14ac:dyDescent="0.2">
      <c r="A48" s="27"/>
      <c r="T48" s="214"/>
    </row>
    <row r="49" spans="1:24" s="52" customFormat="1" ht="12.75" customHeight="1" x14ac:dyDescent="0.2">
      <c r="A49" s="27" t="s">
        <v>58</v>
      </c>
      <c r="B49" s="213"/>
      <c r="C49" s="213"/>
      <c r="D49" s="213"/>
      <c r="E49" s="213"/>
      <c r="F49" s="213"/>
      <c r="G49" s="213"/>
      <c r="H49" s="213"/>
      <c r="I49" s="213"/>
      <c r="J49" s="89"/>
      <c r="K49" s="89"/>
      <c r="L49" s="89"/>
      <c r="M49" s="89"/>
      <c r="N49" s="89"/>
      <c r="O49" s="89"/>
      <c r="P49" s="89"/>
      <c r="Q49" s="89"/>
      <c r="R49" s="89"/>
      <c r="S49" s="89"/>
      <c r="T49" s="59"/>
    </row>
    <row r="50" spans="1:24" s="52" customFormat="1" ht="12.75" customHeight="1" x14ac:dyDescent="0.2">
      <c r="A50" s="27"/>
      <c r="B50" s="213"/>
      <c r="C50" s="213"/>
      <c r="D50" s="213"/>
      <c r="E50" s="213"/>
      <c r="F50" s="213"/>
      <c r="G50" s="213"/>
      <c r="H50" s="213"/>
      <c r="I50" s="213"/>
      <c r="J50" s="89"/>
      <c r="K50" s="89"/>
      <c r="L50" s="89"/>
      <c r="M50" s="89"/>
      <c r="N50" s="89"/>
      <c r="O50" s="89"/>
      <c r="P50" s="89"/>
      <c r="Q50" s="89"/>
      <c r="R50" s="89"/>
      <c r="S50" s="89"/>
      <c r="T50" s="59"/>
      <c r="X50" s="105"/>
    </row>
    <row r="51" spans="1:24" s="52" customFormat="1" ht="12.75" customHeight="1" x14ac:dyDescent="0.2">
      <c r="A51" s="27">
        <v>2008</v>
      </c>
      <c r="B51" s="103">
        <v>20404</v>
      </c>
      <c r="C51" s="103">
        <v>401</v>
      </c>
      <c r="D51" s="103">
        <v>4812</v>
      </c>
      <c r="E51" s="103">
        <v>82</v>
      </c>
      <c r="F51" s="103">
        <v>484</v>
      </c>
      <c r="G51" s="103">
        <v>566</v>
      </c>
      <c r="H51" s="103">
        <v>967</v>
      </c>
      <c r="I51" s="103">
        <v>6666</v>
      </c>
      <c r="J51" s="89">
        <v>3098</v>
      </c>
      <c r="K51" s="89">
        <v>996</v>
      </c>
      <c r="L51" s="89">
        <v>84</v>
      </c>
      <c r="M51" s="89">
        <v>186</v>
      </c>
      <c r="N51" s="89">
        <v>686</v>
      </c>
      <c r="O51" s="89">
        <v>0</v>
      </c>
      <c r="P51" s="89">
        <v>38</v>
      </c>
      <c r="Q51" s="89">
        <v>49</v>
      </c>
      <c r="R51" s="89">
        <v>796</v>
      </c>
      <c r="S51" s="89">
        <v>493</v>
      </c>
      <c r="T51" s="214"/>
      <c r="U51" s="105"/>
      <c r="V51" s="105"/>
      <c r="W51" s="105"/>
      <c r="X51" s="105"/>
    </row>
    <row r="52" spans="1:24" s="52" customFormat="1" ht="12.75" customHeight="1" x14ac:dyDescent="0.2">
      <c r="A52" s="27">
        <v>2009</v>
      </c>
      <c r="B52" s="103">
        <v>20625</v>
      </c>
      <c r="C52" s="103">
        <v>359</v>
      </c>
      <c r="D52" s="103">
        <v>4974</v>
      </c>
      <c r="E52" s="103">
        <v>101</v>
      </c>
      <c r="F52" s="103">
        <v>519</v>
      </c>
      <c r="G52" s="103">
        <v>616</v>
      </c>
      <c r="H52" s="103">
        <v>1087</v>
      </c>
      <c r="I52" s="103">
        <v>6476</v>
      </c>
      <c r="J52" s="89">
        <v>2999</v>
      </c>
      <c r="K52" s="89">
        <v>1093</v>
      </c>
      <c r="L52" s="89">
        <v>79</v>
      </c>
      <c r="M52" s="89">
        <v>192</v>
      </c>
      <c r="N52" s="89">
        <v>692</v>
      </c>
      <c r="O52" s="89">
        <v>2</v>
      </c>
      <c r="P52" s="89">
        <v>36</v>
      </c>
      <c r="Q52" s="89">
        <v>71</v>
      </c>
      <c r="R52" s="89">
        <v>880</v>
      </c>
      <c r="S52" s="89">
        <v>449</v>
      </c>
      <c r="T52" s="214"/>
      <c r="U52" s="105"/>
      <c r="V52" s="105"/>
      <c r="W52" s="105"/>
      <c r="X52" s="105"/>
    </row>
    <row r="53" spans="1:24" s="52" customFormat="1" ht="12.75" customHeight="1" x14ac:dyDescent="0.2">
      <c r="A53" s="27">
        <v>2010</v>
      </c>
      <c r="B53" s="259">
        <v>20319</v>
      </c>
      <c r="C53" s="259">
        <v>378</v>
      </c>
      <c r="D53" s="259">
        <v>5013</v>
      </c>
      <c r="E53" s="259">
        <v>74</v>
      </c>
      <c r="F53" s="259">
        <v>513</v>
      </c>
      <c r="G53" s="259">
        <v>599</v>
      </c>
      <c r="H53" s="259">
        <v>1145</v>
      </c>
      <c r="I53" s="259">
        <v>6237</v>
      </c>
      <c r="J53" s="259">
        <v>2659</v>
      </c>
      <c r="K53" s="259">
        <v>986</v>
      </c>
      <c r="L53" s="259">
        <v>87</v>
      </c>
      <c r="M53" s="259">
        <v>200</v>
      </c>
      <c r="N53" s="259">
        <v>689</v>
      </c>
      <c r="O53" s="259">
        <v>3</v>
      </c>
      <c r="P53" s="259">
        <v>44</v>
      </c>
      <c r="Q53" s="259">
        <v>59</v>
      </c>
      <c r="R53" s="259">
        <v>1224</v>
      </c>
      <c r="S53" s="259">
        <v>409</v>
      </c>
      <c r="T53" s="214"/>
      <c r="U53" s="105"/>
      <c r="V53" s="105"/>
      <c r="W53" s="105"/>
      <c r="X53" s="105"/>
    </row>
    <row r="54" spans="1:24" s="52" customFormat="1" ht="12.75" customHeight="1" x14ac:dyDescent="0.2">
      <c r="A54" s="27">
        <v>2011</v>
      </c>
      <c r="B54" s="259">
        <v>20942</v>
      </c>
      <c r="C54" s="259">
        <v>399</v>
      </c>
      <c r="D54" s="259">
        <v>5067</v>
      </c>
      <c r="E54" s="259">
        <v>84</v>
      </c>
      <c r="F54" s="259">
        <v>634</v>
      </c>
      <c r="G54" s="259">
        <v>574</v>
      </c>
      <c r="H54" s="259">
        <v>1228</v>
      </c>
      <c r="I54" s="259">
        <v>6416</v>
      </c>
      <c r="J54" s="259">
        <v>2786</v>
      </c>
      <c r="K54" s="259">
        <v>1030</v>
      </c>
      <c r="L54" s="259">
        <v>96</v>
      </c>
      <c r="M54" s="259">
        <v>172</v>
      </c>
      <c r="N54" s="259">
        <v>745</v>
      </c>
      <c r="O54" s="259">
        <v>0</v>
      </c>
      <c r="P54" s="259">
        <v>47</v>
      </c>
      <c r="Q54" s="259">
        <v>58</v>
      </c>
      <c r="R54" s="259">
        <v>1175</v>
      </c>
      <c r="S54" s="259">
        <v>431</v>
      </c>
      <c r="T54" s="214"/>
      <c r="U54" s="105"/>
      <c r="V54" s="105"/>
      <c r="W54" s="105"/>
      <c r="X54" s="105"/>
    </row>
    <row r="55" spans="1:24" s="52" customFormat="1" ht="12.75" customHeight="1" x14ac:dyDescent="0.2">
      <c r="A55" s="27">
        <v>2012</v>
      </c>
      <c r="B55" s="259">
        <v>21829</v>
      </c>
      <c r="C55" s="259">
        <v>402</v>
      </c>
      <c r="D55" s="259">
        <v>5190</v>
      </c>
      <c r="E55" s="259">
        <v>84</v>
      </c>
      <c r="F55" s="259">
        <v>617</v>
      </c>
      <c r="G55" s="259">
        <v>686</v>
      </c>
      <c r="H55" s="259">
        <v>1421</v>
      </c>
      <c r="I55" s="259">
        <v>6476</v>
      </c>
      <c r="J55" s="259">
        <v>3230</v>
      </c>
      <c r="K55" s="259">
        <v>993</v>
      </c>
      <c r="L55" s="259">
        <v>93</v>
      </c>
      <c r="M55" s="259">
        <v>153</v>
      </c>
      <c r="N55" s="259">
        <v>787</v>
      </c>
      <c r="O55" s="259">
        <v>1</v>
      </c>
      <c r="P55" s="259">
        <v>76</v>
      </c>
      <c r="Q55" s="259">
        <v>59</v>
      </c>
      <c r="R55" s="259">
        <v>1161</v>
      </c>
      <c r="S55" s="259">
        <v>400</v>
      </c>
      <c r="T55" s="214"/>
      <c r="U55" s="105"/>
      <c r="V55" s="105"/>
      <c r="W55" s="105"/>
      <c r="X55" s="105"/>
    </row>
    <row r="56" spans="1:24" s="52" customFormat="1" ht="12.75" customHeight="1" x14ac:dyDescent="0.2">
      <c r="A56" s="27">
        <v>2013</v>
      </c>
      <c r="B56" s="259">
        <v>21354</v>
      </c>
      <c r="C56" s="259">
        <v>380</v>
      </c>
      <c r="D56" s="259">
        <v>5431</v>
      </c>
      <c r="E56" s="259">
        <v>71</v>
      </c>
      <c r="F56" s="259">
        <v>565</v>
      </c>
      <c r="G56" s="259">
        <v>829</v>
      </c>
      <c r="H56" s="259">
        <v>1216</v>
      </c>
      <c r="I56" s="259">
        <v>6330</v>
      </c>
      <c r="J56" s="259">
        <v>2903</v>
      </c>
      <c r="K56" s="259">
        <v>986</v>
      </c>
      <c r="L56" s="259">
        <v>79</v>
      </c>
      <c r="M56" s="259">
        <v>171</v>
      </c>
      <c r="N56" s="259">
        <v>802</v>
      </c>
      <c r="O56" s="259">
        <v>1</v>
      </c>
      <c r="P56" s="259">
        <v>61</v>
      </c>
      <c r="Q56" s="259">
        <v>39</v>
      </c>
      <c r="R56" s="259">
        <v>933</v>
      </c>
      <c r="S56" s="259">
        <v>557</v>
      </c>
      <c r="T56" s="214"/>
      <c r="U56" s="105"/>
      <c r="V56" s="105"/>
      <c r="W56" s="105"/>
      <c r="X56" s="105"/>
    </row>
    <row r="57" spans="1:24" s="52" customFormat="1" ht="12.75" customHeight="1" x14ac:dyDescent="0.2">
      <c r="A57" s="27">
        <v>2014</v>
      </c>
      <c r="B57" s="259">
        <v>21929</v>
      </c>
      <c r="C57" s="259">
        <v>374</v>
      </c>
      <c r="D57" s="259">
        <v>5435</v>
      </c>
      <c r="E57" s="259">
        <v>57</v>
      </c>
      <c r="F57" s="259">
        <v>591</v>
      </c>
      <c r="G57" s="259">
        <v>1016</v>
      </c>
      <c r="H57" s="259">
        <v>1195</v>
      </c>
      <c r="I57" s="259">
        <v>6540</v>
      </c>
      <c r="J57" s="259">
        <v>3052</v>
      </c>
      <c r="K57" s="259">
        <v>1047</v>
      </c>
      <c r="L57" s="259">
        <v>73</v>
      </c>
      <c r="M57" s="259">
        <v>198</v>
      </c>
      <c r="N57" s="259">
        <v>866</v>
      </c>
      <c r="O57" s="259">
        <v>1</v>
      </c>
      <c r="P57" s="259">
        <v>71</v>
      </c>
      <c r="Q57" s="259">
        <v>36</v>
      </c>
      <c r="R57" s="259">
        <v>859</v>
      </c>
      <c r="S57" s="259">
        <v>518</v>
      </c>
      <c r="T57" s="214"/>
      <c r="U57" s="105"/>
      <c r="V57" s="105"/>
      <c r="W57" s="105"/>
      <c r="X57" s="105"/>
    </row>
    <row r="58" spans="1:24" s="52" customFormat="1" ht="12.75" customHeight="1" x14ac:dyDescent="0.2">
      <c r="A58" s="27">
        <v>2015</v>
      </c>
      <c r="B58" s="103">
        <v>24072</v>
      </c>
      <c r="C58" s="103">
        <v>488</v>
      </c>
      <c r="D58" s="103">
        <v>5361</v>
      </c>
      <c r="E58" s="103">
        <v>99</v>
      </c>
      <c r="F58" s="103">
        <v>692</v>
      </c>
      <c r="G58" s="103">
        <v>1311</v>
      </c>
      <c r="H58" s="103">
        <v>1636</v>
      </c>
      <c r="I58" s="103">
        <v>7012</v>
      </c>
      <c r="J58" s="89">
        <v>3587</v>
      </c>
      <c r="K58" s="89">
        <v>1024</v>
      </c>
      <c r="L58" s="89">
        <v>126</v>
      </c>
      <c r="M58" s="89">
        <v>299</v>
      </c>
      <c r="N58" s="89">
        <v>823</v>
      </c>
      <c r="O58" s="89">
        <v>2</v>
      </c>
      <c r="P58" s="89">
        <v>39</v>
      </c>
      <c r="Q58" s="89">
        <v>38</v>
      </c>
      <c r="R58" s="89">
        <v>939</v>
      </c>
      <c r="S58" s="89">
        <v>596</v>
      </c>
      <c r="T58" s="214"/>
      <c r="U58" s="105"/>
      <c r="V58" s="105"/>
      <c r="W58" s="105"/>
      <c r="X58" s="105"/>
    </row>
    <row r="59" spans="1:24" s="52" customFormat="1" ht="12.75" customHeight="1" x14ac:dyDescent="0.2">
      <c r="A59" s="27">
        <v>2016</v>
      </c>
      <c r="B59" s="103">
        <v>23010</v>
      </c>
      <c r="C59" s="103">
        <v>500</v>
      </c>
      <c r="D59" s="103">
        <v>5480</v>
      </c>
      <c r="E59" s="103">
        <v>123</v>
      </c>
      <c r="F59" s="103">
        <v>645</v>
      </c>
      <c r="G59" s="103">
        <v>1296</v>
      </c>
      <c r="H59" s="103">
        <v>1626</v>
      </c>
      <c r="I59" s="103">
        <v>6460</v>
      </c>
      <c r="J59" s="89">
        <v>3209</v>
      </c>
      <c r="K59" s="89">
        <v>1038</v>
      </c>
      <c r="L59" s="89">
        <v>132</v>
      </c>
      <c r="M59" s="89">
        <v>263</v>
      </c>
      <c r="N59" s="89">
        <v>761</v>
      </c>
      <c r="O59" s="89">
        <v>2</v>
      </c>
      <c r="P59" s="89">
        <v>27</v>
      </c>
      <c r="Q59" s="89">
        <v>60</v>
      </c>
      <c r="R59" s="89">
        <v>735</v>
      </c>
      <c r="S59" s="89">
        <v>653</v>
      </c>
      <c r="T59" s="214"/>
      <c r="U59" s="105"/>
      <c r="V59" s="105"/>
      <c r="W59" s="105"/>
      <c r="X59" s="105"/>
    </row>
    <row r="60" spans="1:24" s="52" customFormat="1" ht="12.75" customHeight="1" x14ac:dyDescent="0.2">
      <c r="A60" s="27">
        <v>2017</v>
      </c>
      <c r="B60" s="103">
        <v>24262</v>
      </c>
      <c r="C60" s="103">
        <v>432</v>
      </c>
      <c r="D60" s="103">
        <v>5682</v>
      </c>
      <c r="E60" s="103">
        <v>120</v>
      </c>
      <c r="F60" s="103">
        <v>672</v>
      </c>
      <c r="G60" s="103">
        <v>1416</v>
      </c>
      <c r="H60" s="103">
        <v>1787</v>
      </c>
      <c r="I60" s="103">
        <v>6707</v>
      </c>
      <c r="J60" s="89">
        <v>3478</v>
      </c>
      <c r="K60" s="89">
        <v>1086</v>
      </c>
      <c r="L60" s="89">
        <v>154</v>
      </c>
      <c r="M60" s="89">
        <v>269</v>
      </c>
      <c r="N60" s="89">
        <v>866</v>
      </c>
      <c r="O60" s="89">
        <v>3</v>
      </c>
      <c r="P60" s="89">
        <v>42</v>
      </c>
      <c r="Q60" s="89">
        <v>45</v>
      </c>
      <c r="R60" s="89">
        <v>818</v>
      </c>
      <c r="S60" s="89">
        <v>685</v>
      </c>
      <c r="T60" s="214"/>
      <c r="U60" s="105"/>
      <c r="V60" s="105"/>
      <c r="W60" s="105"/>
      <c r="X60" s="105"/>
    </row>
    <row r="61" spans="1:24" s="52" customFormat="1" ht="12.75" customHeight="1" x14ac:dyDescent="0.2">
      <c r="A61" s="27">
        <v>2018</v>
      </c>
      <c r="B61" s="103">
        <v>23804</v>
      </c>
      <c r="C61" s="103">
        <v>336</v>
      </c>
      <c r="D61" s="103">
        <v>5507</v>
      </c>
      <c r="E61" s="103">
        <v>127</v>
      </c>
      <c r="F61" s="103">
        <v>649</v>
      </c>
      <c r="G61" s="103">
        <v>1554</v>
      </c>
      <c r="H61" s="103">
        <v>1640</v>
      </c>
      <c r="I61" s="103">
        <v>6567</v>
      </c>
      <c r="J61" s="89">
        <v>3341</v>
      </c>
      <c r="K61" s="89">
        <v>1172</v>
      </c>
      <c r="L61" s="89">
        <v>144</v>
      </c>
      <c r="M61" s="89">
        <v>293</v>
      </c>
      <c r="N61" s="89">
        <v>874</v>
      </c>
      <c r="O61" s="89">
        <v>0</v>
      </c>
      <c r="P61" s="89">
        <v>31</v>
      </c>
      <c r="Q61" s="89">
        <v>46</v>
      </c>
      <c r="R61" s="89">
        <v>879</v>
      </c>
      <c r="S61" s="89">
        <v>644</v>
      </c>
      <c r="T61" s="214"/>
      <c r="U61" s="105"/>
      <c r="V61" s="105"/>
      <c r="W61" s="105"/>
      <c r="X61" s="105"/>
    </row>
    <row r="62" spans="1:24" s="52" customFormat="1" ht="12.75" customHeight="1" x14ac:dyDescent="0.2">
      <c r="A62" s="27">
        <v>2019</v>
      </c>
      <c r="B62" s="103">
        <v>24300</v>
      </c>
      <c r="C62" s="103">
        <v>322</v>
      </c>
      <c r="D62" s="103">
        <v>5889</v>
      </c>
      <c r="E62" s="103">
        <v>113</v>
      </c>
      <c r="F62" s="103">
        <v>607</v>
      </c>
      <c r="G62" s="103">
        <v>1750</v>
      </c>
      <c r="H62" s="103">
        <v>1879</v>
      </c>
      <c r="I62" s="103">
        <v>6510</v>
      </c>
      <c r="J62" s="89">
        <v>3308</v>
      </c>
      <c r="K62" s="89">
        <v>1315</v>
      </c>
      <c r="L62" s="89">
        <v>164</v>
      </c>
      <c r="M62" s="89">
        <v>296</v>
      </c>
      <c r="N62" s="89">
        <v>898</v>
      </c>
      <c r="O62" s="52">
        <v>0</v>
      </c>
      <c r="P62" s="89">
        <v>30</v>
      </c>
      <c r="Q62" s="89">
        <v>49</v>
      </c>
      <c r="R62" s="89">
        <v>475</v>
      </c>
      <c r="S62" s="89">
        <v>695</v>
      </c>
      <c r="T62" s="214"/>
      <c r="U62" s="105"/>
      <c r="V62" s="105"/>
      <c r="W62" s="105"/>
      <c r="X62" s="105"/>
    </row>
    <row r="63" spans="1:24" s="52" customFormat="1" ht="12.75" customHeight="1" x14ac:dyDescent="0.2">
      <c r="A63" s="27">
        <v>2020</v>
      </c>
      <c r="B63" s="103">
        <v>33543</v>
      </c>
      <c r="C63" s="103">
        <v>9443</v>
      </c>
      <c r="D63" s="103">
        <v>5689</v>
      </c>
      <c r="E63" s="103">
        <v>128</v>
      </c>
      <c r="F63" s="103">
        <v>715</v>
      </c>
      <c r="G63" s="103">
        <v>1616</v>
      </c>
      <c r="H63" s="103">
        <v>1951</v>
      </c>
      <c r="I63" s="103">
        <v>6909</v>
      </c>
      <c r="J63" s="89">
        <v>2989</v>
      </c>
      <c r="K63" s="89">
        <v>1343</v>
      </c>
      <c r="L63" s="89">
        <v>145</v>
      </c>
      <c r="M63" s="89">
        <v>330</v>
      </c>
      <c r="N63" s="89">
        <v>1050</v>
      </c>
      <c r="O63" s="52">
        <v>1</v>
      </c>
      <c r="P63" s="89">
        <v>30</v>
      </c>
      <c r="Q63" s="89">
        <v>52</v>
      </c>
      <c r="R63" s="89">
        <v>491</v>
      </c>
      <c r="S63" s="89">
        <v>661</v>
      </c>
      <c r="T63" s="214"/>
      <c r="U63" s="105"/>
      <c r="V63" s="105"/>
      <c r="W63" s="105"/>
      <c r="X63" s="105"/>
    </row>
    <row r="64" spans="1:24" s="52" customFormat="1" ht="12.75" customHeight="1" x14ac:dyDescent="0.2">
      <c r="A64" s="27">
        <v>2021</v>
      </c>
      <c r="B64" s="103">
        <v>24685</v>
      </c>
      <c r="C64" s="103">
        <v>2832</v>
      </c>
      <c r="D64" s="103">
        <v>5679</v>
      </c>
      <c r="E64" s="103">
        <v>124</v>
      </c>
      <c r="F64" s="103">
        <v>475</v>
      </c>
      <c r="G64" s="103">
        <v>1416</v>
      </c>
      <c r="H64" s="103">
        <v>1559</v>
      </c>
      <c r="I64" s="103">
        <v>6359</v>
      </c>
      <c r="J64" s="89">
        <v>2363</v>
      </c>
      <c r="K64" s="89">
        <v>1240</v>
      </c>
      <c r="L64" s="89">
        <v>155</v>
      </c>
      <c r="M64" s="89">
        <v>311</v>
      </c>
      <c r="N64" s="89">
        <v>1028</v>
      </c>
      <c r="O64" s="52">
        <v>1</v>
      </c>
      <c r="P64" s="89">
        <v>33</v>
      </c>
      <c r="Q64" s="89">
        <v>63</v>
      </c>
      <c r="R64" s="89">
        <v>373</v>
      </c>
      <c r="S64" s="89">
        <v>674</v>
      </c>
      <c r="T64" s="214"/>
      <c r="U64" s="105"/>
      <c r="V64" s="105"/>
      <c r="W64" s="105"/>
      <c r="X64" s="105"/>
    </row>
    <row r="65" spans="1:24" s="52" customFormat="1" ht="12.75" customHeight="1" x14ac:dyDescent="0.2">
      <c r="A65" s="27">
        <v>2022</v>
      </c>
      <c r="B65" s="103">
        <v>26248</v>
      </c>
      <c r="C65" s="103">
        <v>2207</v>
      </c>
      <c r="D65" s="103">
        <v>5856</v>
      </c>
      <c r="E65" s="103">
        <v>129</v>
      </c>
      <c r="F65" s="103">
        <v>605</v>
      </c>
      <c r="G65" s="103">
        <v>1785</v>
      </c>
      <c r="H65" s="103">
        <v>1690</v>
      </c>
      <c r="I65" s="103">
        <v>6551</v>
      </c>
      <c r="J65" s="89">
        <v>3022</v>
      </c>
      <c r="K65" s="89">
        <v>1380</v>
      </c>
      <c r="L65" s="89">
        <v>175</v>
      </c>
      <c r="M65" s="89">
        <v>315</v>
      </c>
      <c r="N65" s="89">
        <v>1149</v>
      </c>
      <c r="O65" s="52">
        <v>2</v>
      </c>
      <c r="P65" s="89">
        <v>28</v>
      </c>
      <c r="Q65" s="89">
        <v>43</v>
      </c>
      <c r="R65" s="89">
        <v>535</v>
      </c>
      <c r="S65" s="89">
        <v>776</v>
      </c>
      <c r="T65" s="214"/>
      <c r="U65" s="105"/>
      <c r="V65" s="105"/>
      <c r="W65" s="105"/>
      <c r="X65" s="105"/>
    </row>
    <row r="66" spans="1:24" s="52" customFormat="1" ht="12.75" customHeight="1" x14ac:dyDescent="0.2">
      <c r="A66" s="27"/>
      <c r="B66" s="103"/>
      <c r="C66" s="103"/>
      <c r="D66" s="103"/>
      <c r="E66" s="103"/>
      <c r="F66" s="103"/>
      <c r="G66" s="103"/>
      <c r="H66" s="103"/>
      <c r="I66" s="103"/>
      <c r="J66" s="89"/>
      <c r="K66" s="89"/>
      <c r="L66" s="89"/>
      <c r="M66" s="89"/>
      <c r="N66" s="89"/>
      <c r="O66" s="89"/>
      <c r="P66" s="89"/>
      <c r="Q66" s="89"/>
      <c r="R66" s="89"/>
      <c r="S66" s="89"/>
      <c r="T66" s="214"/>
      <c r="U66" s="105"/>
      <c r="V66" s="105"/>
      <c r="W66" s="105"/>
      <c r="X66" s="105"/>
    </row>
    <row r="67" spans="1:24" s="52" customFormat="1" ht="12.75" customHeight="1" x14ac:dyDescent="0.2">
      <c r="A67" s="27" t="s">
        <v>128</v>
      </c>
      <c r="B67" s="103"/>
      <c r="C67" s="103"/>
      <c r="D67" s="103"/>
      <c r="E67" s="103"/>
      <c r="F67" s="103"/>
      <c r="G67" s="103"/>
      <c r="H67" s="103"/>
      <c r="I67" s="103"/>
      <c r="J67" s="89"/>
      <c r="K67" s="89"/>
      <c r="L67" s="89"/>
      <c r="M67" s="89"/>
      <c r="N67" s="89"/>
      <c r="O67" s="89"/>
      <c r="P67" s="89"/>
      <c r="Q67" s="89"/>
      <c r="R67" s="89"/>
      <c r="S67" s="89"/>
      <c r="T67" s="214"/>
      <c r="U67" s="105"/>
      <c r="V67" s="105"/>
      <c r="W67" s="105"/>
      <c r="X67" s="105"/>
    </row>
    <row r="68" spans="1:24" s="52" customFormat="1" ht="12.75" customHeight="1" x14ac:dyDescent="0.2">
      <c r="A68" s="27"/>
      <c r="B68" s="103"/>
      <c r="C68" s="103"/>
      <c r="D68" s="103"/>
      <c r="E68" s="103"/>
      <c r="F68" s="103"/>
      <c r="G68" s="103"/>
      <c r="H68" s="103"/>
      <c r="I68" s="103"/>
      <c r="J68" s="89"/>
      <c r="K68" s="89"/>
      <c r="L68" s="89"/>
      <c r="M68" s="89"/>
      <c r="N68" s="89"/>
      <c r="O68" s="89"/>
      <c r="P68" s="89"/>
      <c r="Q68" s="89"/>
      <c r="R68" s="89"/>
      <c r="S68" s="89"/>
      <c r="T68" s="214"/>
      <c r="U68" s="105"/>
      <c r="V68" s="105"/>
      <c r="W68" s="105"/>
      <c r="X68" s="105"/>
    </row>
    <row r="69" spans="1:24" s="52" customFormat="1" ht="12.75" customHeight="1" x14ac:dyDescent="0.2">
      <c r="A69" s="95" t="s">
        <v>56</v>
      </c>
      <c r="B69" s="103"/>
      <c r="C69" s="103"/>
      <c r="D69" s="103"/>
      <c r="E69" s="103"/>
      <c r="F69" s="103"/>
      <c r="G69" s="103"/>
      <c r="H69" s="103"/>
      <c r="I69" s="103"/>
      <c r="J69" s="89"/>
      <c r="K69" s="89"/>
      <c r="L69" s="89"/>
      <c r="M69" s="89"/>
      <c r="N69" s="89"/>
      <c r="O69" s="89"/>
      <c r="P69" s="89"/>
      <c r="Q69" s="89"/>
      <c r="R69" s="89"/>
      <c r="S69" s="89"/>
      <c r="T69" s="214"/>
      <c r="U69" s="105"/>
      <c r="V69" s="105"/>
      <c r="W69" s="105"/>
      <c r="X69" s="105"/>
    </row>
    <row r="70" spans="1:24" s="52" customFormat="1" ht="12.75" customHeight="1" x14ac:dyDescent="0.2">
      <c r="A70" s="27"/>
      <c r="B70" s="103"/>
      <c r="C70" s="103"/>
      <c r="D70" s="103"/>
      <c r="E70" s="103"/>
      <c r="F70" s="103"/>
      <c r="G70" s="103"/>
      <c r="H70" s="103"/>
      <c r="I70" s="103"/>
      <c r="J70" s="89"/>
      <c r="K70" s="89"/>
      <c r="L70" s="89"/>
      <c r="M70" s="89"/>
      <c r="N70" s="89"/>
      <c r="O70" s="89"/>
      <c r="P70" s="89"/>
      <c r="Q70" s="89"/>
      <c r="R70" s="89"/>
      <c r="S70" s="89"/>
      <c r="T70" s="214"/>
    </row>
    <row r="71" spans="1:24" s="52" customFormat="1" ht="12.75" customHeight="1" x14ac:dyDescent="0.2">
      <c r="A71" s="27">
        <v>2008</v>
      </c>
      <c r="B71" s="103">
        <v>99.999999999999986</v>
      </c>
      <c r="C71" s="215">
        <v>1.974800096922704</v>
      </c>
      <c r="D71" s="215">
        <v>29.025926823358372</v>
      </c>
      <c r="E71" s="215">
        <v>0.32469105888054278</v>
      </c>
      <c r="F71" s="215">
        <v>1.8730312575720862</v>
      </c>
      <c r="G71" s="215">
        <v>1.9336079476617398</v>
      </c>
      <c r="H71" s="215">
        <v>3.7533317179549308</v>
      </c>
      <c r="I71" s="215">
        <v>28.420159922461835</v>
      </c>
      <c r="J71" s="215">
        <v>16.118245699055002</v>
      </c>
      <c r="K71" s="215">
        <v>4.8485582747758658</v>
      </c>
      <c r="L71" s="215">
        <v>0.29319118003392297</v>
      </c>
      <c r="M71" s="215">
        <v>0.63726677974315482</v>
      </c>
      <c r="N71" s="215">
        <v>3.0821419917615702</v>
      </c>
      <c r="O71" s="215">
        <v>0</v>
      </c>
      <c r="P71" s="215">
        <v>0.23261448994426945</v>
      </c>
      <c r="Q71" s="215">
        <v>0.23019142234068329</v>
      </c>
      <c r="R71" s="215">
        <v>4.0804458444390592</v>
      </c>
      <c r="S71" s="215">
        <v>3.1717954930942573</v>
      </c>
      <c r="T71" s="214"/>
    </row>
    <row r="72" spans="1:24" s="52" customFormat="1" ht="12.75" customHeight="1" x14ac:dyDescent="0.2">
      <c r="A72" s="27">
        <v>2009</v>
      </c>
      <c r="B72" s="103">
        <v>100</v>
      </c>
      <c r="C72" s="215">
        <v>1.9168787107718406</v>
      </c>
      <c r="D72" s="215">
        <v>29.565006664243302</v>
      </c>
      <c r="E72" s="215">
        <v>0.38046770871198349</v>
      </c>
      <c r="F72" s="215">
        <v>2.059857021689083</v>
      </c>
      <c r="G72" s="215">
        <v>2.1616381921725432</v>
      </c>
      <c r="H72" s="215">
        <v>4.1560644614079729</v>
      </c>
      <c r="I72" s="215">
        <v>27.730522234339027</v>
      </c>
      <c r="J72" s="215">
        <v>14.828547194959411</v>
      </c>
      <c r="K72" s="215">
        <v>5.2805040591300134</v>
      </c>
      <c r="L72" s="215">
        <v>0.30534351145038169</v>
      </c>
      <c r="M72" s="215">
        <v>0.66400096934448083</v>
      </c>
      <c r="N72" s="215">
        <v>2.9976978068581119</v>
      </c>
      <c r="O72" s="215">
        <v>4.8467224039743127E-3</v>
      </c>
      <c r="P72" s="215">
        <v>0.22052586938083124</v>
      </c>
      <c r="Q72" s="215">
        <v>0.29322670544044588</v>
      </c>
      <c r="R72" s="215">
        <v>4.6358899794014299</v>
      </c>
      <c r="S72" s="215">
        <v>2.7989821882951653</v>
      </c>
      <c r="T72" s="214"/>
    </row>
    <row r="73" spans="1:24" s="52" customFormat="1" ht="12.75" customHeight="1" x14ac:dyDescent="0.2">
      <c r="A73" s="27">
        <v>2010</v>
      </c>
      <c r="B73" s="103">
        <v>100</v>
      </c>
      <c r="C73" s="215">
        <v>1.9813462297670745</v>
      </c>
      <c r="D73" s="215">
        <v>30.028622187129884</v>
      </c>
      <c r="E73" s="215">
        <v>0.30596131069877619</v>
      </c>
      <c r="F73" s="215">
        <v>2.043031977891828</v>
      </c>
      <c r="G73" s="215">
        <v>2.1540663245163838</v>
      </c>
      <c r="H73" s="215">
        <v>4.4389064350572447</v>
      </c>
      <c r="I73" s="215">
        <v>26.843170153967627</v>
      </c>
      <c r="J73" s="215">
        <v>13.496841689696012</v>
      </c>
      <c r="K73" s="215">
        <v>4.7744769048559021</v>
      </c>
      <c r="L73" s="215">
        <v>0.2788195815238847</v>
      </c>
      <c r="M73" s="215">
        <v>0.67854322937228584</v>
      </c>
      <c r="N73" s="215">
        <v>3.1632451638373471</v>
      </c>
      <c r="O73" s="215">
        <v>7.4022897749703911E-3</v>
      </c>
      <c r="P73" s="215">
        <v>0.25414528227398342</v>
      </c>
      <c r="Q73" s="215">
        <v>0.35284247927358858</v>
      </c>
      <c r="R73" s="215">
        <v>6.8249111725227003</v>
      </c>
      <c r="S73" s="215">
        <v>2.3736675878405054</v>
      </c>
      <c r="T73" s="214"/>
    </row>
    <row r="74" spans="1:24" s="52" customFormat="1" ht="12.75" customHeight="1" x14ac:dyDescent="0.2">
      <c r="A74" s="27">
        <v>2011</v>
      </c>
      <c r="B74" s="103">
        <v>100</v>
      </c>
      <c r="C74" s="215">
        <v>1.876772240111501</v>
      </c>
      <c r="D74" s="215">
        <v>29.648675926370931</v>
      </c>
      <c r="E74" s="215">
        <v>0.33882827894458595</v>
      </c>
      <c r="F74" s="215">
        <v>2.4775315999423273</v>
      </c>
      <c r="G74" s="215">
        <v>2.0473878983034552</v>
      </c>
      <c r="H74" s="215">
        <v>4.5922045465468351</v>
      </c>
      <c r="I74" s="215">
        <v>26.697745950881913</v>
      </c>
      <c r="J74" s="215">
        <v>14.192339116643439</v>
      </c>
      <c r="K74" s="215">
        <v>4.6691017446051806</v>
      </c>
      <c r="L74" s="215">
        <v>0.30278271735473639</v>
      </c>
      <c r="M74" s="215">
        <v>0.60796847214879601</v>
      </c>
      <c r="N74" s="215">
        <v>3.07588792233383</v>
      </c>
      <c r="O74" s="215">
        <v>0</v>
      </c>
      <c r="P74" s="215">
        <v>0.21867640697842075</v>
      </c>
      <c r="Q74" s="215">
        <v>0.26673715576488682</v>
      </c>
      <c r="R74" s="215">
        <v>6.5362618349593893</v>
      </c>
      <c r="S74" s="215">
        <v>2.4510981881097704</v>
      </c>
      <c r="T74" s="214"/>
    </row>
    <row r="75" spans="1:24" s="52" customFormat="1" ht="12.75" customHeight="1" x14ac:dyDescent="0.2">
      <c r="A75" s="27">
        <v>2012</v>
      </c>
      <c r="B75" s="103">
        <v>100</v>
      </c>
      <c r="C75" s="215">
        <v>1.8762120610294635</v>
      </c>
      <c r="D75" s="215">
        <v>29.713311058669596</v>
      </c>
      <c r="E75" s="215">
        <v>0.32711044650575949</v>
      </c>
      <c r="F75" s="215">
        <v>2.3972522722493514</v>
      </c>
      <c r="G75" s="215">
        <v>2.2757541064043552</v>
      </c>
      <c r="H75" s="215">
        <v>5.1286245005724433</v>
      </c>
      <c r="I75" s="215">
        <v>25.53564335615318</v>
      </c>
      <c r="J75" s="215">
        <v>15.021379004182341</v>
      </c>
      <c r="K75" s="215">
        <v>4.621603308488516</v>
      </c>
      <c r="L75" s="215">
        <v>0.28505338909787614</v>
      </c>
      <c r="M75" s="215">
        <v>0.53272272716652258</v>
      </c>
      <c r="N75" s="215">
        <v>3.1612888151592329</v>
      </c>
      <c r="O75" s="215">
        <v>2.3365031893268534E-3</v>
      </c>
      <c r="P75" s="215">
        <v>0.37851351667095029</v>
      </c>
      <c r="Q75" s="215">
        <v>0.24533283487931959</v>
      </c>
      <c r="R75" s="215">
        <v>6.3693076941050029</v>
      </c>
      <c r="S75" s="215">
        <v>2.1285544054767636</v>
      </c>
      <c r="T75" s="214"/>
      <c r="U75" s="105"/>
      <c r="V75" s="105"/>
      <c r="W75" s="105"/>
      <c r="X75" s="105"/>
    </row>
    <row r="76" spans="1:24" s="52" customFormat="1" ht="12.75" customHeight="1" x14ac:dyDescent="0.2">
      <c r="A76" s="27">
        <v>2013</v>
      </c>
      <c r="B76" s="103">
        <v>100</v>
      </c>
      <c r="C76" s="215">
        <v>1.7998254428797207</v>
      </c>
      <c r="D76" s="215">
        <v>30.405963248649542</v>
      </c>
      <c r="E76" s="215">
        <v>0.29486000047177602</v>
      </c>
      <c r="F76" s="215">
        <v>2.153657443445852</v>
      </c>
      <c r="G76" s="215">
        <v>2.8400915245441465</v>
      </c>
      <c r="H76" s="215">
        <v>4.5762272073219634</v>
      </c>
      <c r="I76" s="215">
        <v>26.299153162078643</v>
      </c>
      <c r="J76" s="215">
        <v>14.235840822777346</v>
      </c>
      <c r="K76" s="215">
        <v>4.7036067275257709</v>
      </c>
      <c r="L76" s="215">
        <v>0.25004128040006601</v>
      </c>
      <c r="M76" s="215">
        <v>0.60623216096997146</v>
      </c>
      <c r="N76" s="215">
        <v>3.2717665652348265</v>
      </c>
      <c r="O76" s="215">
        <v>2.3588800037742082E-3</v>
      </c>
      <c r="P76" s="215">
        <v>0.30193664048309865</v>
      </c>
      <c r="Q76" s="215">
        <v>0.16983936027174298</v>
      </c>
      <c r="R76" s="215">
        <v>4.981954567971127</v>
      </c>
      <c r="S76" s="215">
        <v>3.106644964970632</v>
      </c>
      <c r="T76" s="214"/>
      <c r="U76" s="105"/>
      <c r="V76" s="105"/>
      <c r="W76" s="105"/>
      <c r="X76" s="105"/>
    </row>
    <row r="77" spans="1:24" s="52" customFormat="1" ht="12.75" customHeight="1" x14ac:dyDescent="0.2">
      <c r="A77" s="27">
        <v>2014</v>
      </c>
      <c r="B77" s="103">
        <v>100</v>
      </c>
      <c r="C77" s="215">
        <v>1.6161991454579232</v>
      </c>
      <c r="D77" s="215">
        <v>29.992569199331225</v>
      </c>
      <c r="E77" s="215">
        <v>0.26007802340702213</v>
      </c>
      <c r="F77" s="215">
        <v>2.2385287014675832</v>
      </c>
      <c r="G77" s="215">
        <v>3.3740479286643135</v>
      </c>
      <c r="H77" s="215">
        <v>4.5258220323239833</v>
      </c>
      <c r="I77" s="215">
        <v>26.579045142114062</v>
      </c>
      <c r="J77" s="215">
        <v>14.56901356121122</v>
      </c>
      <c r="K77" s="215">
        <v>4.6279955415195984</v>
      </c>
      <c r="L77" s="215">
        <v>0.26936652424298718</v>
      </c>
      <c r="M77" s="215">
        <v>0.63394018205461633</v>
      </c>
      <c r="N77" s="215">
        <v>3.2486531673787851</v>
      </c>
      <c r="O77" s="215">
        <v>2.3221252089912687E-3</v>
      </c>
      <c r="P77" s="215">
        <v>0.34831878134869032</v>
      </c>
      <c r="Q77" s="215">
        <v>0.18577001671930149</v>
      </c>
      <c r="R77" s="215">
        <v>4.5769087869217904</v>
      </c>
      <c r="S77" s="215">
        <v>2.9514211406279025</v>
      </c>
      <c r="T77" s="214"/>
      <c r="U77" s="105"/>
      <c r="V77" s="105"/>
      <c r="W77" s="105"/>
      <c r="X77" s="105"/>
    </row>
    <row r="78" spans="1:24" s="52" customFormat="1" ht="12.75" customHeight="1" x14ac:dyDescent="0.2">
      <c r="A78" s="27">
        <v>2015</v>
      </c>
      <c r="B78" s="103">
        <f t="shared" ref="B78:S78" si="0">(B22/46859)*100</f>
        <v>100</v>
      </c>
      <c r="C78" s="215">
        <f t="shared" si="0"/>
        <v>2.0316267952794553</v>
      </c>
      <c r="D78" s="215">
        <f t="shared" si="0"/>
        <v>27.275443351330587</v>
      </c>
      <c r="E78" s="215">
        <f t="shared" si="0"/>
        <v>0.40760579611173953</v>
      </c>
      <c r="F78" s="215">
        <f t="shared" si="0"/>
        <v>2.5608741116967924</v>
      </c>
      <c r="G78" s="215">
        <f t="shared" si="0"/>
        <v>4.0568514052796694</v>
      </c>
      <c r="H78" s="215">
        <f t="shared" si="0"/>
        <v>5.4375893638361896</v>
      </c>
      <c r="I78" s="215">
        <f t="shared" si="0"/>
        <v>25.862694466377857</v>
      </c>
      <c r="J78" s="215">
        <f t="shared" si="0"/>
        <v>15.664013316545381</v>
      </c>
      <c r="K78" s="215">
        <f t="shared" si="0"/>
        <v>4.3854969162807578</v>
      </c>
      <c r="L78" s="215">
        <f t="shared" si="0"/>
        <v>0.37772893147527692</v>
      </c>
      <c r="M78" s="215">
        <f t="shared" si="0"/>
        <v>0.88136750677564601</v>
      </c>
      <c r="N78" s="215">
        <f t="shared" si="0"/>
        <v>3.006893019483984</v>
      </c>
      <c r="O78" s="215">
        <f t="shared" si="0"/>
        <v>4.2681235194946543E-3</v>
      </c>
      <c r="P78" s="215">
        <f t="shared" si="0"/>
        <v>0.21767429949422737</v>
      </c>
      <c r="Q78" s="215">
        <f t="shared" si="0"/>
        <v>0.18352931133827013</v>
      </c>
      <c r="R78" s="215">
        <f t="shared" si="0"/>
        <v>4.5989030922554903</v>
      </c>
      <c r="S78" s="215">
        <f t="shared" si="0"/>
        <v>3.0474401929191828</v>
      </c>
      <c r="T78" s="214"/>
      <c r="U78" s="105"/>
      <c r="V78" s="105"/>
      <c r="W78" s="105"/>
      <c r="X78" s="105"/>
    </row>
    <row r="79" spans="1:24" s="52" customFormat="1" ht="12.75" customHeight="1" x14ac:dyDescent="0.2">
      <c r="A79" s="27">
        <v>2016</v>
      </c>
      <c r="B79" s="103">
        <f t="shared" ref="B79:S79" si="1">(B23/45066)*100</f>
        <v>100</v>
      </c>
      <c r="C79" s="215">
        <f t="shared" si="1"/>
        <v>2.0059468335330402</v>
      </c>
      <c r="D79" s="215">
        <f t="shared" si="1"/>
        <v>28.700128700128701</v>
      </c>
      <c r="E79" s="215">
        <f t="shared" si="1"/>
        <v>0.43713664403319574</v>
      </c>
      <c r="F79" s="215">
        <f t="shared" si="1"/>
        <v>2.4963387032352551</v>
      </c>
      <c r="G79" s="215">
        <f t="shared" si="1"/>
        <v>4.2116007633249009</v>
      </c>
      <c r="H79" s="215">
        <f t="shared" si="1"/>
        <v>5.789286823769582</v>
      </c>
      <c r="I79" s="215">
        <f t="shared" si="1"/>
        <v>25.391647805440908</v>
      </c>
      <c r="J79" s="215">
        <f t="shared" si="1"/>
        <v>14.489859317445525</v>
      </c>
      <c r="K79" s="215">
        <f t="shared" si="1"/>
        <v>4.6287666977322148</v>
      </c>
      <c r="L79" s="215">
        <f t="shared" si="1"/>
        <v>0.42160386987973197</v>
      </c>
      <c r="M79" s="215">
        <f t="shared" si="1"/>
        <v>0.88758709448364614</v>
      </c>
      <c r="N79" s="215">
        <f t="shared" si="1"/>
        <v>2.9689788310477963</v>
      </c>
      <c r="O79" s="215">
        <f t="shared" si="1"/>
        <v>4.4379354724182309E-3</v>
      </c>
      <c r="P79" s="215">
        <f t="shared" si="1"/>
        <v>0.19526916078640216</v>
      </c>
      <c r="Q79" s="215">
        <f t="shared" si="1"/>
        <v>0.26627612834509384</v>
      </c>
      <c r="R79" s="215">
        <f t="shared" si="1"/>
        <v>3.7700261838192874</v>
      </c>
      <c r="S79" s="215">
        <f t="shared" si="1"/>
        <v>3.3351085075223006</v>
      </c>
      <c r="T79" s="214"/>
      <c r="U79" s="105"/>
      <c r="V79" s="105"/>
      <c r="W79" s="105"/>
      <c r="X79" s="105"/>
    </row>
    <row r="80" spans="1:24" s="52" customFormat="1" ht="12.75" customHeight="1" x14ac:dyDescent="0.2">
      <c r="A80" s="27">
        <v>2017</v>
      </c>
      <c r="B80" s="103">
        <f t="shared" ref="B80:S80" si="2">(B24/47069)*100</f>
        <v>100</v>
      </c>
      <c r="C80" s="215">
        <f t="shared" si="2"/>
        <v>1.7761159149333956</v>
      </c>
      <c r="D80" s="215">
        <f t="shared" si="2"/>
        <v>28.165034311330174</v>
      </c>
      <c r="E80" s="215">
        <f t="shared" si="2"/>
        <v>0.43128173532473602</v>
      </c>
      <c r="F80" s="215">
        <f t="shared" si="2"/>
        <v>2.385859057978712</v>
      </c>
      <c r="G80" s="215">
        <f t="shared" si="2"/>
        <v>4.4700333552869189</v>
      </c>
      <c r="H80" s="215">
        <f t="shared" si="2"/>
        <v>5.8956000764834604</v>
      </c>
      <c r="I80" s="215">
        <f t="shared" si="2"/>
        <v>25.201300218827676</v>
      </c>
      <c r="J80" s="215">
        <f t="shared" si="2"/>
        <v>14.888780301259851</v>
      </c>
      <c r="K80" s="215">
        <f t="shared" si="2"/>
        <v>4.6867364932333384</v>
      </c>
      <c r="L80" s="215">
        <f t="shared" si="2"/>
        <v>0.48651979009539192</v>
      </c>
      <c r="M80" s="215">
        <f t="shared" si="2"/>
        <v>0.86468801121757422</v>
      </c>
      <c r="N80" s="215">
        <f t="shared" si="2"/>
        <v>3.2123053389704475</v>
      </c>
      <c r="O80" s="215">
        <f t="shared" si="2"/>
        <v>6.3736217043064442E-3</v>
      </c>
      <c r="P80" s="215">
        <f t="shared" si="2"/>
        <v>0.17421232658437613</v>
      </c>
      <c r="Q80" s="215">
        <f t="shared" si="2"/>
        <v>0.18058594828868257</v>
      </c>
      <c r="R80" s="215">
        <f t="shared" si="2"/>
        <v>3.8008030763347427</v>
      </c>
      <c r="S80" s="215">
        <f t="shared" si="2"/>
        <v>3.3737704221462108</v>
      </c>
      <c r="T80" s="214"/>
      <c r="U80" s="105"/>
      <c r="V80" s="105"/>
      <c r="W80" s="105"/>
      <c r="X80" s="105"/>
    </row>
    <row r="81" spans="1:24" s="52" customFormat="1" ht="12.75" customHeight="1" x14ac:dyDescent="0.2">
      <c r="A81" s="27">
        <v>2018</v>
      </c>
      <c r="B81" s="103">
        <f>(B25/46599)*100</f>
        <v>100</v>
      </c>
      <c r="C81" s="215">
        <f t="shared" ref="C81:S81" si="3">(C25/47069)*100</f>
        <v>1.408570396651724</v>
      </c>
      <c r="D81" s="215">
        <f t="shared" si="3"/>
        <v>27.602031060783105</v>
      </c>
      <c r="E81" s="215">
        <f t="shared" si="3"/>
        <v>0.45677622214196184</v>
      </c>
      <c r="F81" s="215">
        <f t="shared" si="3"/>
        <v>2.3624891117295883</v>
      </c>
      <c r="G81" s="215">
        <f t="shared" si="3"/>
        <v>4.6931101149376442</v>
      </c>
      <c r="H81" s="215">
        <f t="shared" si="3"/>
        <v>5.7001423442180625</v>
      </c>
      <c r="I81" s="215">
        <f t="shared" si="3"/>
        <v>24.782765726911553</v>
      </c>
      <c r="J81" s="215">
        <f t="shared" si="3"/>
        <v>14.693322568994455</v>
      </c>
      <c r="K81" s="215">
        <f t="shared" si="3"/>
        <v>5.0202893624253759</v>
      </c>
      <c r="L81" s="215">
        <f t="shared" si="3"/>
        <v>0.45890076271006397</v>
      </c>
      <c r="M81" s="215">
        <f t="shared" si="3"/>
        <v>0.9326733093968429</v>
      </c>
      <c r="N81" s="215">
        <f t="shared" si="3"/>
        <v>3.2611697720367969</v>
      </c>
      <c r="O81" s="215">
        <f t="shared" si="3"/>
        <v>0</v>
      </c>
      <c r="P81" s="215">
        <f t="shared" si="3"/>
        <v>0.18271048885678473</v>
      </c>
      <c r="Q81" s="215">
        <f t="shared" si="3"/>
        <v>0.21245405681021481</v>
      </c>
      <c r="R81" s="215">
        <f t="shared" si="3"/>
        <v>3.9516454566699952</v>
      </c>
      <c r="S81" s="215">
        <f t="shared" si="3"/>
        <v>3.2824151777178185</v>
      </c>
      <c r="T81" s="214"/>
      <c r="U81" s="105"/>
      <c r="V81" s="105"/>
      <c r="W81" s="105"/>
      <c r="X81" s="105"/>
    </row>
    <row r="82" spans="1:24" s="52" customFormat="1" ht="12.75" customHeight="1" x14ac:dyDescent="0.2">
      <c r="A82" s="27">
        <v>2019</v>
      </c>
      <c r="B82" s="103">
        <f t="shared" ref="B82:S82" si="4">(B26/47165)*100</f>
        <v>100</v>
      </c>
      <c r="C82" s="215">
        <f t="shared" si="4"/>
        <v>1.3357362450969998</v>
      </c>
      <c r="D82" s="215">
        <f t="shared" si="4"/>
        <v>28.79677727128167</v>
      </c>
      <c r="E82" s="215">
        <f t="shared" si="4"/>
        <v>0.38375914343263012</v>
      </c>
      <c r="F82" s="215">
        <f t="shared" si="4"/>
        <v>2.2029046962790204</v>
      </c>
      <c r="G82" s="215">
        <f t="shared" si="4"/>
        <v>5.3980706032015267</v>
      </c>
      <c r="H82" s="215">
        <f t="shared" si="4"/>
        <v>6.3055231633626629</v>
      </c>
      <c r="I82" s="215">
        <f t="shared" si="4"/>
        <v>24.874377186473019</v>
      </c>
      <c r="J82" s="215">
        <f t="shared" si="4"/>
        <v>14.141842467931728</v>
      </c>
      <c r="K82" s="215">
        <f t="shared" si="4"/>
        <v>5.5210431464009329</v>
      </c>
      <c r="L82" s="215">
        <f t="shared" si="4"/>
        <v>0.49401038905968409</v>
      </c>
      <c r="M82" s="215">
        <f t="shared" si="4"/>
        <v>0.95197710166436988</v>
      </c>
      <c r="N82" s="215">
        <f t="shared" si="4"/>
        <v>3.3287395314322059</v>
      </c>
      <c r="O82" s="215">
        <f t="shared" si="4"/>
        <v>0</v>
      </c>
      <c r="P82" s="215">
        <f t="shared" si="4"/>
        <v>0.13993427329587618</v>
      </c>
      <c r="Q82" s="215">
        <f t="shared" si="4"/>
        <v>0.1908194635852857</v>
      </c>
      <c r="R82" s="215">
        <f t="shared" si="4"/>
        <v>2.3619209159334251</v>
      </c>
      <c r="S82" s="215">
        <f t="shared" si="4"/>
        <v>3.5725644015689602</v>
      </c>
      <c r="T82" s="214"/>
      <c r="U82" s="105"/>
      <c r="V82" s="105"/>
      <c r="W82" s="105"/>
      <c r="X82" s="105"/>
    </row>
    <row r="83" spans="1:24" s="52" customFormat="1" ht="12.75" customHeight="1" x14ac:dyDescent="0.2">
      <c r="A83" s="27">
        <v>2020</v>
      </c>
      <c r="B83" s="103">
        <f t="shared" ref="B83:S83" si="5">(B27/66648)*100</f>
        <v>100</v>
      </c>
      <c r="C83" s="215">
        <f t="shared" si="5"/>
        <v>30.165946465010201</v>
      </c>
      <c r="D83" s="215">
        <f t="shared" si="5"/>
        <v>19.574480854639297</v>
      </c>
      <c r="E83" s="215">
        <f t="shared" si="5"/>
        <v>0.33459368623214497</v>
      </c>
      <c r="F83" s="215">
        <f t="shared" si="5"/>
        <v>1.7870003601008284</v>
      </c>
      <c r="G83" s="215">
        <f t="shared" si="5"/>
        <v>3.4809746729084141</v>
      </c>
      <c r="H83" s="215">
        <f t="shared" si="5"/>
        <v>4.600288080662585</v>
      </c>
      <c r="I83" s="215">
        <f t="shared" si="5"/>
        <v>18.659224582883208</v>
      </c>
      <c r="J83" s="215">
        <f t="shared" si="5"/>
        <v>9.4271395990877451</v>
      </c>
      <c r="K83" s="215">
        <f t="shared" si="5"/>
        <v>3.9040931460809025</v>
      </c>
      <c r="L83" s="215">
        <f t="shared" si="5"/>
        <v>0.32709158564398033</v>
      </c>
      <c r="M83" s="215">
        <f t="shared" si="5"/>
        <v>0.69619493458168291</v>
      </c>
      <c r="N83" s="215">
        <f t="shared" si="5"/>
        <v>2.7532709158564397</v>
      </c>
      <c r="O83" s="215">
        <f t="shared" si="5"/>
        <v>1.5004201176329372E-3</v>
      </c>
      <c r="P83" s="215">
        <f t="shared" si="5"/>
        <v>0.1170327691753691</v>
      </c>
      <c r="Q83" s="215">
        <f t="shared" si="5"/>
        <v>0.17254831352778777</v>
      </c>
      <c r="R83" s="215">
        <f t="shared" si="5"/>
        <v>1.5814428039851158</v>
      </c>
      <c r="S83" s="215">
        <f t="shared" si="5"/>
        <v>2.4171768095066617</v>
      </c>
      <c r="T83" s="214"/>
      <c r="U83" s="105"/>
      <c r="V83" s="105"/>
      <c r="W83" s="105"/>
      <c r="X83" s="105"/>
    </row>
    <row r="84" spans="1:24" s="52" customFormat="1" ht="12.75" customHeight="1" x14ac:dyDescent="0.2">
      <c r="A84" s="27">
        <v>2021</v>
      </c>
      <c r="B84" s="103">
        <f t="shared" ref="B84:S84" si="6">(B28/49857)*100</f>
        <v>100</v>
      </c>
      <c r="C84" s="215">
        <f t="shared" si="6"/>
        <v>13.37224461961209</v>
      </c>
      <c r="D84" s="215">
        <f t="shared" si="6"/>
        <v>26.122710953326511</v>
      </c>
      <c r="E84" s="215">
        <f t="shared" si="6"/>
        <v>0.44326774575285322</v>
      </c>
      <c r="F84" s="215">
        <f t="shared" si="6"/>
        <v>1.6767956355175802</v>
      </c>
      <c r="G84" s="215">
        <f t="shared" si="6"/>
        <v>4.2561726537898386</v>
      </c>
      <c r="H84" s="215">
        <f t="shared" si="6"/>
        <v>5.0945704715486286</v>
      </c>
      <c r="I84" s="215">
        <f t="shared" si="6"/>
        <v>23.296628357101309</v>
      </c>
      <c r="J84" s="215">
        <f t="shared" si="6"/>
        <v>10.494012876827727</v>
      </c>
      <c r="K84" s="215">
        <f t="shared" si="6"/>
        <v>4.9702148143690961</v>
      </c>
      <c r="L84" s="215">
        <f t="shared" si="6"/>
        <v>0.51747999277934897</v>
      </c>
      <c r="M84" s="215">
        <f t="shared" si="6"/>
        <v>0.92464448322201498</v>
      </c>
      <c r="N84" s="215">
        <f t="shared" si="6"/>
        <v>3.5160559199310026</v>
      </c>
      <c r="O84" s="215">
        <f t="shared" si="6"/>
        <v>2.0057364061215077E-3</v>
      </c>
      <c r="P84" s="215">
        <f t="shared" si="6"/>
        <v>0.14441302124074853</v>
      </c>
      <c r="Q84" s="215">
        <f t="shared" si="6"/>
        <v>0.21661953186112282</v>
      </c>
      <c r="R84" s="215">
        <f t="shared" si="6"/>
        <v>1.6447038530196363</v>
      </c>
      <c r="S84" s="215">
        <f t="shared" si="6"/>
        <v>3.3074593336943661</v>
      </c>
      <c r="T84" s="214"/>
      <c r="U84" s="105"/>
      <c r="V84" s="105"/>
      <c r="W84" s="105"/>
      <c r="X84" s="105"/>
    </row>
    <row r="85" spans="1:24" s="52" customFormat="1" ht="12.75" customHeight="1" x14ac:dyDescent="0.2">
      <c r="A85" s="27">
        <v>2022</v>
      </c>
      <c r="B85" s="103">
        <f>(B29/51154)*100</f>
        <v>100</v>
      </c>
      <c r="C85" s="215">
        <f t="shared" ref="C85:S85" si="7">(C29/51154)*100</f>
        <v>8.9318528365328227</v>
      </c>
      <c r="D85" s="215">
        <f t="shared" si="7"/>
        <v>26.113304922391212</v>
      </c>
      <c r="E85" s="215">
        <f t="shared" si="7"/>
        <v>0.42420925049849473</v>
      </c>
      <c r="F85" s="215">
        <f t="shared" si="7"/>
        <v>2.0369863549282559</v>
      </c>
      <c r="G85" s="215">
        <f t="shared" si="7"/>
        <v>4.9067521601438795</v>
      </c>
      <c r="H85" s="215">
        <f t="shared" si="7"/>
        <v>5.4912616804159988</v>
      </c>
      <c r="I85" s="215">
        <f t="shared" si="7"/>
        <v>23.519177385932675</v>
      </c>
      <c r="J85" s="215">
        <f t="shared" si="7"/>
        <v>11.99710677561872</v>
      </c>
      <c r="K85" s="215">
        <f t="shared" si="7"/>
        <v>5.2625405637877778</v>
      </c>
      <c r="L85" s="215">
        <f t="shared" si="7"/>
        <v>0.52977284278844272</v>
      </c>
      <c r="M85" s="215">
        <f t="shared" si="7"/>
        <v>0.90120029714196359</v>
      </c>
      <c r="N85" s="215">
        <f t="shared" si="7"/>
        <v>3.7826953903898035</v>
      </c>
      <c r="O85" s="215">
        <f t="shared" si="7"/>
        <v>3.9097626774054813E-3</v>
      </c>
      <c r="P85" s="215">
        <f t="shared" si="7"/>
        <v>0.15443562575751651</v>
      </c>
      <c r="Q85" s="215">
        <f t="shared" si="7"/>
        <v>0.19353325253157133</v>
      </c>
      <c r="R85" s="215">
        <f t="shared" si="7"/>
        <v>2.2148805567502055</v>
      </c>
      <c r="S85" s="215">
        <f t="shared" si="7"/>
        <v>3.536380341713258</v>
      </c>
      <c r="T85" s="214"/>
      <c r="U85" s="105"/>
      <c r="V85" s="105"/>
      <c r="W85" s="105"/>
      <c r="X85" s="105"/>
    </row>
    <row r="86" spans="1:24" s="52" customFormat="1" ht="12.75" customHeight="1" x14ac:dyDescent="0.2">
      <c r="A86" s="27"/>
      <c r="B86" s="103"/>
      <c r="C86" s="103"/>
      <c r="D86" s="103"/>
      <c r="E86" s="103"/>
      <c r="F86" s="103"/>
      <c r="G86" s="103"/>
      <c r="H86" s="103"/>
      <c r="I86" s="103"/>
      <c r="J86" s="103"/>
      <c r="K86" s="103"/>
      <c r="L86" s="103"/>
      <c r="M86" s="103"/>
      <c r="N86" s="103"/>
      <c r="O86" s="103"/>
      <c r="P86" s="103"/>
      <c r="Q86" s="103"/>
      <c r="R86" s="103"/>
      <c r="S86" s="103"/>
      <c r="T86" s="214"/>
      <c r="U86" s="105"/>
      <c r="V86" s="105"/>
      <c r="W86" s="105"/>
      <c r="X86" s="105"/>
    </row>
    <row r="87" spans="1:24" s="52" customFormat="1" ht="12.75" customHeight="1" x14ac:dyDescent="0.2">
      <c r="A87" s="27" t="s">
        <v>57</v>
      </c>
      <c r="B87" s="103"/>
      <c r="C87" s="103"/>
      <c r="D87" s="103"/>
      <c r="E87" s="103"/>
      <c r="F87" s="103"/>
      <c r="G87" s="103"/>
      <c r="H87" s="103"/>
      <c r="I87" s="103"/>
      <c r="J87" s="89"/>
      <c r="K87" s="89"/>
      <c r="L87" s="89"/>
      <c r="M87" s="89"/>
      <c r="N87" s="89"/>
      <c r="O87" s="89"/>
      <c r="P87" s="89"/>
      <c r="Q87" s="89"/>
      <c r="R87" s="89"/>
      <c r="S87" s="89"/>
      <c r="T87" s="214"/>
      <c r="U87" s="105"/>
      <c r="V87" s="105"/>
      <c r="W87" s="105"/>
      <c r="X87" s="105"/>
    </row>
    <row r="88" spans="1:24" s="52" customFormat="1" ht="12.75" customHeight="1" x14ac:dyDescent="0.2">
      <c r="A88" s="27"/>
      <c r="B88" s="103"/>
      <c r="C88" s="103"/>
      <c r="D88" s="103"/>
      <c r="E88" s="103"/>
      <c r="F88" s="103"/>
      <c r="G88" s="103"/>
      <c r="H88" s="103"/>
      <c r="I88" s="103"/>
      <c r="J88" s="89"/>
      <c r="K88" s="89"/>
      <c r="L88" s="89"/>
      <c r="M88" s="89"/>
      <c r="N88" s="89"/>
      <c r="O88" s="89"/>
      <c r="P88" s="89"/>
      <c r="Q88" s="89"/>
      <c r="R88" s="89"/>
      <c r="S88" s="89"/>
      <c r="T88" s="214"/>
      <c r="U88" s="105"/>
      <c r="V88" s="105"/>
      <c r="W88" s="105"/>
      <c r="X88" s="105"/>
    </row>
    <row r="89" spans="1:24" s="52" customFormat="1" ht="12.75" customHeight="1" x14ac:dyDescent="0.2">
      <c r="A89" s="27">
        <v>2008</v>
      </c>
      <c r="B89" s="103">
        <v>100</v>
      </c>
      <c r="C89" s="215">
        <v>1.9840889485287072</v>
      </c>
      <c r="D89" s="215">
        <v>34.347742739384643</v>
      </c>
      <c r="E89" s="215">
        <v>0.24920923991181826</v>
      </c>
      <c r="F89" s="215">
        <v>1.3850282756637593</v>
      </c>
      <c r="G89" s="215">
        <v>1.1118566088373429</v>
      </c>
      <c r="H89" s="215">
        <v>2.7892264928591968</v>
      </c>
      <c r="I89" s="215">
        <v>24.264353493721842</v>
      </c>
      <c r="J89" s="215">
        <v>17.032493050896193</v>
      </c>
      <c r="K89" s="215">
        <v>4.8164478098341794</v>
      </c>
      <c r="L89" s="215">
        <v>0.17732195916802454</v>
      </c>
      <c r="M89" s="215">
        <v>0.36902137448480782</v>
      </c>
      <c r="N89" s="215">
        <v>2.8083964343908754</v>
      </c>
      <c r="O89" s="215">
        <v>0</v>
      </c>
      <c r="P89" s="215">
        <v>0.27796415220933574</v>
      </c>
      <c r="Q89" s="215">
        <v>0.22045432761430081</v>
      </c>
      <c r="R89" s="215">
        <v>4.2557270200325892</v>
      </c>
      <c r="S89" s="215">
        <v>3.910668072462379</v>
      </c>
      <c r="T89" s="214"/>
      <c r="U89" s="105"/>
      <c r="V89" s="105"/>
      <c r="W89" s="105"/>
      <c r="X89" s="105"/>
    </row>
    <row r="90" spans="1:24" s="52" customFormat="1" ht="12.75" customHeight="1" x14ac:dyDescent="0.2">
      <c r="A90" s="27">
        <v>2009</v>
      </c>
      <c r="B90" s="103">
        <v>99.999999999999986</v>
      </c>
      <c r="C90" s="215">
        <v>2.0930232558139537</v>
      </c>
      <c r="D90" s="215">
        <v>35.009689922480618</v>
      </c>
      <c r="E90" s="215">
        <v>0.27131782945736432</v>
      </c>
      <c r="F90" s="215">
        <v>1.6036821705426356</v>
      </c>
      <c r="G90" s="215">
        <v>1.3372093023255813</v>
      </c>
      <c r="H90" s="215">
        <v>3.0426356589147288</v>
      </c>
      <c r="I90" s="215">
        <v>24.064922480620154</v>
      </c>
      <c r="J90" s="215">
        <v>15.11627906976744</v>
      </c>
      <c r="K90" s="215">
        <v>5.2616279069767442</v>
      </c>
      <c r="L90" s="215">
        <v>0.22771317829457363</v>
      </c>
      <c r="M90" s="215">
        <v>0.39728682170542634</v>
      </c>
      <c r="N90" s="215">
        <v>2.6405038759689923</v>
      </c>
      <c r="O90" s="215">
        <v>0</v>
      </c>
      <c r="P90" s="215">
        <v>0.26647286821705424</v>
      </c>
      <c r="Q90" s="215">
        <v>0.24224806201550386</v>
      </c>
      <c r="R90" s="215">
        <v>5.0048449612403099</v>
      </c>
      <c r="S90" s="215">
        <v>3.4205426356589146</v>
      </c>
      <c r="T90" s="214"/>
      <c r="U90" s="105"/>
      <c r="V90" s="105"/>
      <c r="W90" s="105"/>
      <c r="X90" s="105"/>
    </row>
    <row r="91" spans="1:24" s="52" customFormat="1" ht="12.75" customHeight="1" x14ac:dyDescent="0.2">
      <c r="A91" s="27">
        <v>2010</v>
      </c>
      <c r="B91" s="103">
        <v>100</v>
      </c>
      <c r="C91" s="215">
        <v>2.1030234054134298</v>
      </c>
      <c r="D91" s="215">
        <v>35.414914147162158</v>
      </c>
      <c r="E91" s="215">
        <v>0.24741451828393288</v>
      </c>
      <c r="F91" s="215">
        <v>1.5587114651887772</v>
      </c>
      <c r="G91" s="215">
        <v>1.3558315601959523</v>
      </c>
      <c r="H91" s="215">
        <v>3.2361818991538422</v>
      </c>
      <c r="I91" s="215">
        <v>22.969963877480332</v>
      </c>
      <c r="J91" s="215">
        <v>13.909644217922706</v>
      </c>
      <c r="K91" s="215">
        <v>4.6959275570290462</v>
      </c>
      <c r="L91" s="215">
        <v>0.12865554950764513</v>
      </c>
      <c r="M91" s="215">
        <v>0.37112177742589936</v>
      </c>
      <c r="N91" s="215">
        <v>2.9343361868474442</v>
      </c>
      <c r="O91" s="215">
        <v>0</v>
      </c>
      <c r="P91" s="215">
        <v>0.29194913157504082</v>
      </c>
      <c r="Q91" s="215">
        <v>0.41565639071700727</v>
      </c>
      <c r="R91" s="215">
        <v>7.6302637438764904</v>
      </c>
      <c r="S91" s="215">
        <v>2.7364045722202976</v>
      </c>
      <c r="T91" s="214"/>
      <c r="U91" s="105"/>
      <c r="V91" s="105"/>
      <c r="W91" s="105"/>
      <c r="X91" s="105"/>
    </row>
    <row r="92" spans="1:24" s="52" customFormat="1" ht="12.75" customHeight="1" x14ac:dyDescent="0.2">
      <c r="A92" s="27">
        <v>2011</v>
      </c>
      <c r="B92" s="103">
        <v>100</v>
      </c>
      <c r="C92" s="215">
        <v>1.8479102167182664</v>
      </c>
      <c r="D92" s="215">
        <v>35.173181114551085</v>
      </c>
      <c r="E92" s="215">
        <v>0.27573529411764708</v>
      </c>
      <c r="F92" s="215">
        <v>1.9204721362229102</v>
      </c>
      <c r="G92" s="215">
        <v>1.344814241486068</v>
      </c>
      <c r="H92" s="215">
        <v>3.3039860681114552</v>
      </c>
      <c r="I92" s="215">
        <v>22.70704334365325</v>
      </c>
      <c r="J92" s="215">
        <v>15.092879256965944</v>
      </c>
      <c r="K92" s="215">
        <v>4.4166021671826625</v>
      </c>
      <c r="L92" s="215">
        <v>0.14512383900928794</v>
      </c>
      <c r="M92" s="215">
        <v>0.39183436532507743</v>
      </c>
      <c r="N92" s="215">
        <v>2.5880417956656347</v>
      </c>
      <c r="O92" s="215">
        <v>0</v>
      </c>
      <c r="P92" s="215">
        <v>0.21284829721362228</v>
      </c>
      <c r="Q92" s="215">
        <v>0.25638544891640869</v>
      </c>
      <c r="R92" s="215">
        <v>7.4738777089783284</v>
      </c>
      <c r="S92" s="215">
        <v>2.8492647058823528</v>
      </c>
      <c r="T92" s="214"/>
      <c r="U92" s="105"/>
      <c r="V92" s="105"/>
      <c r="W92" s="105"/>
      <c r="X92" s="105"/>
    </row>
    <row r="93" spans="1:24" s="52" customFormat="1" ht="12.75" customHeight="1" x14ac:dyDescent="0.2">
      <c r="A93" s="27">
        <v>2012</v>
      </c>
      <c r="B93" s="103">
        <v>100</v>
      </c>
      <c r="C93" s="215">
        <v>1.9122556032427278</v>
      </c>
      <c r="D93" s="215">
        <v>35.89413447782546</v>
      </c>
      <c r="E93" s="215">
        <v>0.26704816404387222</v>
      </c>
      <c r="F93" s="215">
        <v>1.9504053409632807</v>
      </c>
      <c r="G93" s="215">
        <v>1.3733905579399142</v>
      </c>
      <c r="H93" s="215">
        <v>3.6909871244635193</v>
      </c>
      <c r="I93" s="215">
        <v>21.23509775870291</v>
      </c>
      <c r="J93" s="215">
        <v>15.255126371006201</v>
      </c>
      <c r="K93" s="215">
        <v>4.6971864568431085</v>
      </c>
      <c r="L93" s="215">
        <v>0.13829279923700524</v>
      </c>
      <c r="M93" s="215">
        <v>0.35765379113018597</v>
      </c>
      <c r="N93" s="215">
        <v>2.699093943729137</v>
      </c>
      <c r="O93" s="215">
        <v>0</v>
      </c>
      <c r="P93" s="215">
        <v>0.41010968049594654</v>
      </c>
      <c r="Q93" s="215">
        <v>0.21936099189318073</v>
      </c>
      <c r="R93" s="215">
        <v>7.4630424415832151</v>
      </c>
      <c r="S93" s="215">
        <v>2.4368144969003338</v>
      </c>
      <c r="T93" s="214"/>
      <c r="U93" s="105"/>
      <c r="V93" s="105"/>
      <c r="W93" s="105"/>
      <c r="X93" s="105"/>
    </row>
    <row r="94" spans="1:24" s="52" customFormat="1" ht="12.75" customHeight="1" x14ac:dyDescent="0.2">
      <c r="A94" s="27">
        <v>2013</v>
      </c>
      <c r="B94" s="103">
        <v>100</v>
      </c>
      <c r="C94" s="215">
        <v>1.8204287276011217</v>
      </c>
      <c r="D94" s="215">
        <v>35.453205950853182</v>
      </c>
      <c r="E94" s="215">
        <v>0.25666619135890489</v>
      </c>
      <c r="F94" s="215">
        <v>1.6540710109796093</v>
      </c>
      <c r="G94" s="215">
        <v>1.7824041066590617</v>
      </c>
      <c r="H94" s="215">
        <v>3.4412281952564285</v>
      </c>
      <c r="I94" s="215">
        <v>22.905081039973382</v>
      </c>
      <c r="J94" s="215">
        <v>14.886639098816485</v>
      </c>
      <c r="K94" s="215">
        <v>4.7911022386995583</v>
      </c>
      <c r="L94" s="215">
        <v>0.12833309567945245</v>
      </c>
      <c r="M94" s="215">
        <v>0.40876467512714482</v>
      </c>
      <c r="N94" s="215">
        <v>2.7805504063881363</v>
      </c>
      <c r="O94" s="215">
        <v>0</v>
      </c>
      <c r="P94" s="215">
        <v>0.31845620038975236</v>
      </c>
      <c r="Q94" s="215">
        <v>0.15685156138599743</v>
      </c>
      <c r="R94" s="215">
        <v>5.6038785113360898</v>
      </c>
      <c r="S94" s="215">
        <v>3.6123389894956981</v>
      </c>
      <c r="T94" s="214"/>
      <c r="U94" s="105"/>
      <c r="V94" s="105"/>
      <c r="W94" s="105"/>
      <c r="X94" s="105"/>
    </row>
    <row r="95" spans="1:24" s="52" customFormat="1" ht="12.75" customHeight="1" x14ac:dyDescent="0.2">
      <c r="A95" s="27">
        <v>2014</v>
      </c>
      <c r="B95" s="103">
        <v>100</v>
      </c>
      <c r="C95" s="215">
        <v>1.5235391530636384</v>
      </c>
      <c r="D95" s="215">
        <v>35.396262124438138</v>
      </c>
      <c r="E95" s="215">
        <v>0.26023184291459661</v>
      </c>
      <c r="F95" s="215">
        <v>1.7648450437662646</v>
      </c>
      <c r="G95" s="215">
        <v>2.0676602791577952</v>
      </c>
      <c r="H95" s="215">
        <v>3.5675419919564701</v>
      </c>
      <c r="I95" s="215">
        <v>23.212680387982022</v>
      </c>
      <c r="J95" s="215">
        <v>15.244854506742369</v>
      </c>
      <c r="K95" s="215">
        <v>4.4759876981310622</v>
      </c>
      <c r="L95" s="215">
        <v>0.20345398627868463</v>
      </c>
      <c r="M95" s="215">
        <v>0.35486160397444994</v>
      </c>
      <c r="N95" s="215">
        <v>2.5218831322450912</v>
      </c>
      <c r="O95" s="215">
        <v>0</v>
      </c>
      <c r="P95" s="215">
        <v>0.37378755618642062</v>
      </c>
      <c r="Q95" s="215">
        <v>0.20818547433167733</v>
      </c>
      <c r="R95" s="215">
        <v>5.2614147149278452</v>
      </c>
      <c r="S95" s="215">
        <v>3.5628105039034774</v>
      </c>
      <c r="T95" s="214"/>
      <c r="U95" s="105"/>
      <c r="V95" s="105"/>
      <c r="W95" s="105"/>
      <c r="X95" s="105"/>
    </row>
    <row r="96" spans="1:24" s="52" customFormat="1" ht="12.75" customHeight="1" x14ac:dyDescent="0.2">
      <c r="A96" s="27">
        <v>2015</v>
      </c>
      <c r="B96" s="103">
        <f t="shared" ref="B96:S96" si="8">(B40/22787)*100</f>
        <v>100</v>
      </c>
      <c r="C96" s="215">
        <f t="shared" si="8"/>
        <v>2.0362487383157064</v>
      </c>
      <c r="D96" s="215">
        <f t="shared" si="8"/>
        <v>32.562425944617544</v>
      </c>
      <c r="E96" s="215">
        <f t="shared" si="8"/>
        <v>0.40373897397639003</v>
      </c>
      <c r="F96" s="215">
        <f t="shared" si="8"/>
        <v>2.2293412910870232</v>
      </c>
      <c r="G96" s="215">
        <f t="shared" si="8"/>
        <v>2.5891955939790234</v>
      </c>
      <c r="H96" s="215">
        <f t="shared" si="8"/>
        <v>4.0022820028963881</v>
      </c>
      <c r="I96" s="215">
        <f t="shared" si="8"/>
        <v>22.411901522798086</v>
      </c>
      <c r="J96" s="215">
        <f t="shared" si="8"/>
        <v>16.469917057971649</v>
      </c>
      <c r="K96" s="215">
        <f t="shared" si="8"/>
        <v>4.5245095888006324</v>
      </c>
      <c r="L96" s="215">
        <f t="shared" si="8"/>
        <v>0.22381182253039011</v>
      </c>
      <c r="M96" s="215">
        <f t="shared" si="8"/>
        <v>0.50028525036204852</v>
      </c>
      <c r="N96" s="215">
        <f t="shared" si="8"/>
        <v>2.571641725545267</v>
      </c>
      <c r="O96" s="215">
        <f t="shared" si="8"/>
        <v>0</v>
      </c>
      <c r="P96" s="215">
        <f t="shared" si="8"/>
        <v>0.2764734278316584</v>
      </c>
      <c r="Q96" s="215">
        <f t="shared" si="8"/>
        <v>0.2106464212050731</v>
      </c>
      <c r="R96" s="215">
        <f t="shared" si="8"/>
        <v>5.3363760038618508</v>
      </c>
      <c r="S96" s="215">
        <f t="shared" si="8"/>
        <v>3.6512046342212665</v>
      </c>
      <c r="T96" s="214"/>
      <c r="U96" s="105"/>
      <c r="V96" s="105"/>
      <c r="W96" s="105"/>
      <c r="X96" s="105"/>
    </row>
    <row r="97" spans="1:24" s="52" customFormat="1" ht="12.75" customHeight="1" x14ac:dyDescent="0.2">
      <c r="A97" s="27">
        <v>2016</v>
      </c>
      <c r="B97" s="103">
        <f t="shared" ref="B97:S97" si="9">(B41/22056)*100</f>
        <v>100</v>
      </c>
      <c r="C97" s="215">
        <f t="shared" si="9"/>
        <v>1.8317011244105914</v>
      </c>
      <c r="D97" s="215">
        <f t="shared" si="9"/>
        <v>33.795792528110262</v>
      </c>
      <c r="E97" s="215">
        <f t="shared" si="9"/>
        <v>0.33550961189698947</v>
      </c>
      <c r="F97" s="215">
        <f t="shared" si="9"/>
        <v>2.1762785636561479</v>
      </c>
      <c r="G97" s="215">
        <f t="shared" si="9"/>
        <v>2.7294160319187522</v>
      </c>
      <c r="H97" s="215">
        <f t="shared" si="9"/>
        <v>4.4568371418208201</v>
      </c>
      <c r="I97" s="215">
        <f t="shared" si="9"/>
        <v>22.592491838955386</v>
      </c>
      <c r="J97" s="215">
        <f t="shared" si="9"/>
        <v>15.057127312295973</v>
      </c>
      <c r="K97" s="215">
        <f t="shared" si="9"/>
        <v>4.7515415306492566</v>
      </c>
      <c r="L97" s="215">
        <f t="shared" si="9"/>
        <v>0.26296699310845123</v>
      </c>
      <c r="M97" s="215">
        <f t="shared" si="9"/>
        <v>0.62114617337685885</v>
      </c>
      <c r="N97" s="215">
        <f t="shared" si="9"/>
        <v>2.6160681900616609</v>
      </c>
      <c r="O97" s="215">
        <f t="shared" si="9"/>
        <v>0</v>
      </c>
      <c r="P97" s="215">
        <f t="shared" si="9"/>
        <v>0.27656873413130212</v>
      </c>
      <c r="Q97" s="215">
        <f t="shared" si="9"/>
        <v>0.27203482045701849</v>
      </c>
      <c r="R97" s="215">
        <f t="shared" si="9"/>
        <v>4.3706927820094306</v>
      </c>
      <c r="S97" s="215">
        <f t="shared" si="9"/>
        <v>3.8538266231410954</v>
      </c>
      <c r="T97" s="214"/>
      <c r="U97" s="105"/>
      <c r="V97" s="105"/>
      <c r="W97" s="105"/>
      <c r="X97" s="105"/>
    </row>
    <row r="98" spans="1:24" s="52" customFormat="1" ht="12.75" customHeight="1" x14ac:dyDescent="0.2">
      <c r="A98" s="27">
        <v>2017</v>
      </c>
      <c r="B98" s="103">
        <f t="shared" ref="B98:S98" si="10">(B42/22807)*100</f>
        <v>100</v>
      </c>
      <c r="C98" s="215">
        <f t="shared" si="10"/>
        <v>1.7713859779892138</v>
      </c>
      <c r="D98" s="215">
        <f t="shared" si="10"/>
        <v>33.213487087297757</v>
      </c>
      <c r="E98" s="215">
        <f t="shared" si="10"/>
        <v>0.36392335686412064</v>
      </c>
      <c r="F98" s="215">
        <f t="shared" si="10"/>
        <v>1.9774630595869689</v>
      </c>
      <c r="G98" s="215">
        <f t="shared" si="10"/>
        <v>3.0166177050905425</v>
      </c>
      <c r="H98" s="215">
        <f t="shared" si="10"/>
        <v>4.332003332310256</v>
      </c>
      <c r="I98" s="215">
        <f t="shared" si="10"/>
        <v>22.602709694392072</v>
      </c>
      <c r="J98" s="215">
        <f t="shared" si="10"/>
        <v>15.477704213618626</v>
      </c>
      <c r="K98" s="215">
        <f t="shared" si="10"/>
        <v>4.9107730082869301</v>
      </c>
      <c r="L98" s="215">
        <f t="shared" si="10"/>
        <v>0.32884640680492833</v>
      </c>
      <c r="M98" s="215">
        <f t="shared" si="10"/>
        <v>0.60507738852106807</v>
      </c>
      <c r="N98" s="215">
        <f t="shared" si="10"/>
        <v>2.8324637172797824</v>
      </c>
      <c r="O98" s="215">
        <f t="shared" si="10"/>
        <v>0</v>
      </c>
      <c r="P98" s="215">
        <f t="shared" si="10"/>
        <v>0.17538475029596179</v>
      </c>
      <c r="Q98" s="215">
        <f t="shared" si="10"/>
        <v>0.17538475029596179</v>
      </c>
      <c r="R98" s="215">
        <f t="shared" si="10"/>
        <v>4.2574648134344715</v>
      </c>
      <c r="S98" s="215">
        <f t="shared" si="10"/>
        <v>3.9593107379313368</v>
      </c>
      <c r="T98" s="214"/>
      <c r="U98" s="105"/>
      <c r="V98" s="105"/>
      <c r="W98" s="105"/>
      <c r="X98" s="105"/>
    </row>
    <row r="99" spans="1:24" s="52" customFormat="1" ht="12.75" customHeight="1" x14ac:dyDescent="0.2">
      <c r="A99" s="27">
        <v>2018</v>
      </c>
      <c r="B99" s="103">
        <f t="shared" ref="B99:S99" si="11">(B43/$B43)*100</f>
        <v>100</v>
      </c>
      <c r="C99" s="215">
        <f t="shared" si="11"/>
        <v>1.4345251151568328</v>
      </c>
      <c r="D99" s="215">
        <f t="shared" si="11"/>
        <v>32.836148278131169</v>
      </c>
      <c r="E99" s="215">
        <f t="shared" si="11"/>
        <v>0.38604957227462167</v>
      </c>
      <c r="F99" s="215">
        <f t="shared" si="11"/>
        <v>2.0311471813994295</v>
      </c>
      <c r="G99" s="215">
        <f t="shared" si="11"/>
        <v>2.8734371572713315</v>
      </c>
      <c r="H99" s="215">
        <f t="shared" si="11"/>
        <v>4.575564816845799</v>
      </c>
      <c r="I99" s="215">
        <f t="shared" si="11"/>
        <v>22.364553630182058</v>
      </c>
      <c r="J99" s="215">
        <f t="shared" si="11"/>
        <v>15.683263873656502</v>
      </c>
      <c r="K99" s="215">
        <f t="shared" si="11"/>
        <v>5.2248300065803903</v>
      </c>
      <c r="L99" s="215">
        <f t="shared" si="11"/>
        <v>0.31585874095196315</v>
      </c>
      <c r="M99" s="215">
        <f t="shared" si="11"/>
        <v>0.64049133581925854</v>
      </c>
      <c r="N99" s="215">
        <f t="shared" si="11"/>
        <v>2.8997587190173286</v>
      </c>
      <c r="O99" s="215">
        <f t="shared" si="11"/>
        <v>0</v>
      </c>
      <c r="P99" s="215">
        <f t="shared" si="11"/>
        <v>0.24128098267163853</v>
      </c>
      <c r="Q99" s="215">
        <f t="shared" si="11"/>
        <v>0.23689405571397237</v>
      </c>
      <c r="R99" s="215">
        <f t="shared" si="11"/>
        <v>4.3035753454704979</v>
      </c>
      <c r="S99" s="215">
        <f t="shared" si="11"/>
        <v>3.9526211888572056</v>
      </c>
      <c r="T99" s="214"/>
      <c r="U99" s="105"/>
      <c r="V99" s="105"/>
      <c r="W99" s="105"/>
      <c r="X99" s="105"/>
    </row>
    <row r="100" spans="1:24" s="52" customFormat="1" ht="12.75" customHeight="1" x14ac:dyDescent="0.2">
      <c r="A100" s="27">
        <v>2019</v>
      </c>
      <c r="B100" s="103">
        <f t="shared" ref="B100:S100" si="12">(B44/$B44)*100</f>
        <v>100</v>
      </c>
      <c r="C100" s="215">
        <f t="shared" si="12"/>
        <v>1.3470369560463591</v>
      </c>
      <c r="D100" s="215">
        <f t="shared" si="12"/>
        <v>33.645309424885198</v>
      </c>
      <c r="E100" s="215">
        <f t="shared" si="12"/>
        <v>0.29739776951672864</v>
      </c>
      <c r="F100" s="215">
        <f t="shared" si="12"/>
        <v>1.8893505357533349</v>
      </c>
      <c r="G100" s="215">
        <f t="shared" si="12"/>
        <v>3.4813033019899411</v>
      </c>
      <c r="H100" s="215">
        <f t="shared" si="12"/>
        <v>4.7889787885414394</v>
      </c>
      <c r="I100" s="215">
        <f t="shared" si="12"/>
        <v>22.838399300240543</v>
      </c>
      <c r="J100" s="215">
        <f t="shared" si="12"/>
        <v>14.703695604635906</v>
      </c>
      <c r="K100" s="215">
        <f t="shared" si="12"/>
        <v>5.637437130986223</v>
      </c>
      <c r="L100" s="215">
        <f t="shared" si="12"/>
        <v>0.30177126612726873</v>
      </c>
      <c r="M100" s="215">
        <f t="shared" si="12"/>
        <v>0.66914498141263945</v>
      </c>
      <c r="N100" s="215">
        <f t="shared" si="12"/>
        <v>2.9389897222829653</v>
      </c>
      <c r="O100" s="215">
        <f t="shared" si="12"/>
        <v>0</v>
      </c>
      <c r="P100" s="215">
        <f t="shared" si="12"/>
        <v>0.15744587797944457</v>
      </c>
      <c r="Q100" s="215">
        <f t="shared" si="12"/>
        <v>0.17931336103214518</v>
      </c>
      <c r="R100" s="215">
        <f t="shared" si="12"/>
        <v>2.7946643341351409</v>
      </c>
      <c r="S100" s="215">
        <f t="shared" si="12"/>
        <v>4.3297616444347256</v>
      </c>
      <c r="T100" s="214"/>
      <c r="U100" s="105"/>
      <c r="V100" s="105"/>
      <c r="W100" s="105"/>
      <c r="X100" s="105"/>
    </row>
    <row r="101" spans="1:24" s="52" customFormat="1" ht="12.75" customHeight="1" x14ac:dyDescent="0.2">
      <c r="A101" s="27">
        <v>2020</v>
      </c>
      <c r="B101" s="103">
        <f t="shared" ref="B101:S101" si="13">(B45/$B45)*100</f>
        <v>100</v>
      </c>
      <c r="C101" s="215">
        <f t="shared" si="13"/>
        <v>32.206615314907111</v>
      </c>
      <c r="D101" s="215">
        <f t="shared" si="13"/>
        <v>22.223229119468357</v>
      </c>
      <c r="E101" s="215">
        <f t="shared" si="13"/>
        <v>0.28696571514876906</v>
      </c>
      <c r="F101" s="215">
        <f t="shared" si="13"/>
        <v>1.4378492674822534</v>
      </c>
      <c r="G101" s="215">
        <f t="shared" si="13"/>
        <v>2.1265669838392993</v>
      </c>
      <c r="H101" s="215">
        <f t="shared" si="13"/>
        <v>3.3680712883250266</v>
      </c>
      <c r="I101" s="215">
        <f t="shared" si="13"/>
        <v>16.695363238181542</v>
      </c>
      <c r="J101" s="215">
        <f t="shared" si="13"/>
        <v>9.9501585863162667</v>
      </c>
      <c r="K101" s="215">
        <f t="shared" si="13"/>
        <v>3.8030508986557923</v>
      </c>
      <c r="L101" s="215">
        <f t="shared" si="13"/>
        <v>0.22051049690379096</v>
      </c>
      <c r="M101" s="215">
        <f t="shared" si="13"/>
        <v>0.40477269294668478</v>
      </c>
      <c r="N101" s="215">
        <f t="shared" si="13"/>
        <v>2.3712430146503549</v>
      </c>
      <c r="O101" s="215">
        <f t="shared" si="13"/>
        <v>0</v>
      </c>
      <c r="P101" s="215">
        <f t="shared" si="13"/>
        <v>0.1449932034435886</v>
      </c>
      <c r="Q101" s="215">
        <f t="shared" si="13"/>
        <v>0.19030357951971003</v>
      </c>
      <c r="R101" s="215">
        <f t="shared" si="13"/>
        <v>1.7006494487237578</v>
      </c>
      <c r="S101" s="215">
        <f t="shared" si="13"/>
        <v>2.8696571514876905</v>
      </c>
      <c r="T101" s="214"/>
      <c r="U101" s="105"/>
      <c r="V101" s="105"/>
      <c r="W101" s="105"/>
      <c r="X101" s="105"/>
    </row>
    <row r="102" spans="1:24" s="52" customFormat="1" ht="12.75" customHeight="1" x14ac:dyDescent="0.2">
      <c r="A102" s="27">
        <v>2021</v>
      </c>
      <c r="B102" s="103">
        <f t="shared" ref="B102:S103" si="14">(B46/$B46)*100</f>
        <v>100</v>
      </c>
      <c r="C102" s="215">
        <f t="shared" si="14"/>
        <v>15.235181948196407</v>
      </c>
      <c r="D102" s="215">
        <f t="shared" si="14"/>
        <v>29.179246782138886</v>
      </c>
      <c r="E102" s="215">
        <f t="shared" si="14"/>
        <v>0.38534880025425072</v>
      </c>
      <c r="F102" s="215">
        <f t="shared" si="14"/>
        <v>1.4341331638328301</v>
      </c>
      <c r="G102" s="215">
        <f t="shared" si="14"/>
        <v>2.8047036389639279</v>
      </c>
      <c r="H102" s="215">
        <f t="shared" si="14"/>
        <v>3.8971873510249484</v>
      </c>
      <c r="I102" s="215">
        <f t="shared" si="14"/>
        <v>20.880343238518989</v>
      </c>
      <c r="J102" s="215">
        <f t="shared" si="14"/>
        <v>11.397584617829335</v>
      </c>
      <c r="K102" s="215">
        <f t="shared" si="14"/>
        <v>4.9181630382965196</v>
      </c>
      <c r="L102" s="215">
        <f t="shared" si="14"/>
        <v>0.4091848085174003</v>
      </c>
      <c r="M102" s="215">
        <f t="shared" si="14"/>
        <v>0.59590020657873832</v>
      </c>
      <c r="N102" s="215">
        <f t="shared" si="14"/>
        <v>2.8801843317972349</v>
      </c>
      <c r="O102" s="215">
        <f t="shared" si="14"/>
        <v>0</v>
      </c>
      <c r="P102" s="215">
        <f t="shared" si="14"/>
        <v>0.15493405371047195</v>
      </c>
      <c r="Q102" s="215">
        <f t="shared" si="14"/>
        <v>0.17877006197362147</v>
      </c>
      <c r="R102" s="215">
        <f t="shared" si="14"/>
        <v>1.7757826156046401</v>
      </c>
      <c r="S102" s="215">
        <f t="shared" si="14"/>
        <v>3.8733513427617985</v>
      </c>
      <c r="T102" s="215"/>
      <c r="U102" s="105"/>
      <c r="V102" s="105"/>
      <c r="W102" s="105"/>
      <c r="X102" s="105"/>
    </row>
    <row r="103" spans="1:24" s="52" customFormat="1" ht="12.75" customHeight="1" x14ac:dyDescent="0.2">
      <c r="A103" s="27">
        <v>2022</v>
      </c>
      <c r="B103" s="103">
        <f t="shared" si="14"/>
        <v>100</v>
      </c>
      <c r="C103" s="215">
        <f t="shared" si="14"/>
        <v>9.4836585561712035</v>
      </c>
      <c r="D103" s="215">
        <f t="shared" si="14"/>
        <v>30.121255922267725</v>
      </c>
      <c r="E103" s="215">
        <f t="shared" si="14"/>
        <v>0.35332851521721675</v>
      </c>
      <c r="F103" s="215">
        <f t="shared" si="14"/>
        <v>1.7545972857945877</v>
      </c>
      <c r="G103" s="215">
        <f t="shared" si="14"/>
        <v>2.9109451537782061</v>
      </c>
      <c r="H103" s="215">
        <f t="shared" si="14"/>
        <v>4.492893278728018</v>
      </c>
      <c r="I103" s="215">
        <f t="shared" si="14"/>
        <v>22.002730265799407</v>
      </c>
      <c r="J103" s="215">
        <f t="shared" si="14"/>
        <v>12.507026419336706</v>
      </c>
      <c r="K103" s="215">
        <f t="shared" si="14"/>
        <v>5.2678069541475949</v>
      </c>
      <c r="L103" s="215">
        <f t="shared" si="14"/>
        <v>0.38544928932787281</v>
      </c>
      <c r="M103" s="215">
        <f t="shared" si="14"/>
        <v>0.58620412751947326</v>
      </c>
      <c r="N103" s="215">
        <f t="shared" si="14"/>
        <v>3.1558660563719587</v>
      </c>
      <c r="O103" s="215">
        <f t="shared" si="14"/>
        <v>0</v>
      </c>
      <c r="P103" s="215">
        <f t="shared" si="14"/>
        <v>0.20476993495543244</v>
      </c>
      <c r="Q103" s="215">
        <f t="shared" si="14"/>
        <v>0.22484541877459246</v>
      </c>
      <c r="R103" s="215">
        <f t="shared" si="14"/>
        <v>2.4010278647715411</v>
      </c>
      <c r="S103" s="215">
        <f t="shared" si="14"/>
        <v>4.1475949570384651</v>
      </c>
      <c r="T103" s="214"/>
      <c r="U103" s="105"/>
      <c r="V103" s="105"/>
      <c r="W103" s="105"/>
      <c r="X103" s="105"/>
    </row>
    <row r="104" spans="1:24" s="52" customFormat="1" ht="12.75" customHeight="1" x14ac:dyDescent="0.2">
      <c r="A104" s="27"/>
      <c r="B104" s="103"/>
      <c r="C104" s="215"/>
      <c r="D104" s="215"/>
      <c r="E104" s="215"/>
      <c r="F104" s="215"/>
      <c r="G104" s="215"/>
      <c r="H104" s="215"/>
      <c r="I104" s="215"/>
      <c r="J104" s="215"/>
      <c r="K104" s="215"/>
      <c r="L104" s="215"/>
      <c r="M104" s="215"/>
      <c r="N104" s="215"/>
      <c r="O104" s="215"/>
      <c r="P104" s="215"/>
      <c r="Q104" s="215"/>
      <c r="R104" s="215"/>
      <c r="S104" s="215"/>
      <c r="T104" s="215"/>
      <c r="U104" s="105"/>
      <c r="V104" s="105"/>
      <c r="W104" s="105"/>
      <c r="X104" s="105"/>
    </row>
    <row r="105" spans="1:24" s="52" customFormat="1" ht="12.75" customHeight="1" x14ac:dyDescent="0.2">
      <c r="A105" s="27" t="s">
        <v>58</v>
      </c>
      <c r="B105" s="103"/>
      <c r="C105" s="103"/>
      <c r="D105" s="103"/>
      <c r="E105" s="103"/>
      <c r="F105" s="103"/>
      <c r="G105" s="103"/>
      <c r="H105" s="103"/>
      <c r="I105" s="103"/>
      <c r="J105" s="89"/>
      <c r="K105" s="89"/>
      <c r="L105" s="89"/>
      <c r="M105" s="89"/>
      <c r="N105" s="89"/>
      <c r="O105" s="89"/>
      <c r="P105" s="89"/>
      <c r="Q105" s="89"/>
      <c r="R105" s="89"/>
      <c r="S105" s="89"/>
      <c r="T105" s="214"/>
      <c r="U105" s="105"/>
      <c r="V105" s="105"/>
      <c r="W105" s="105"/>
      <c r="X105" s="105"/>
    </row>
    <row r="106" spans="1:24" s="52" customFormat="1" ht="12.75" customHeight="1" x14ac:dyDescent="0.2">
      <c r="A106" s="27"/>
      <c r="B106" s="103"/>
      <c r="C106" s="103"/>
      <c r="D106" s="103"/>
      <c r="E106" s="103"/>
      <c r="F106" s="103"/>
      <c r="G106" s="103"/>
      <c r="H106" s="103"/>
      <c r="I106" s="103"/>
      <c r="J106" s="89"/>
      <c r="K106" s="89"/>
      <c r="L106" s="89"/>
      <c r="M106" s="89"/>
      <c r="N106" s="89"/>
      <c r="O106" s="89"/>
      <c r="P106" s="89"/>
      <c r="Q106" s="89"/>
      <c r="R106" s="89"/>
      <c r="S106" s="89"/>
      <c r="T106" s="214"/>
      <c r="U106" s="105"/>
      <c r="V106" s="105"/>
      <c r="W106" s="105"/>
      <c r="X106" s="105"/>
    </row>
    <row r="107" spans="1:24" s="52" customFormat="1" ht="12.75" customHeight="1" x14ac:dyDescent="0.2">
      <c r="A107" s="27">
        <v>2008</v>
      </c>
      <c r="B107" s="103">
        <v>100.00000000000001</v>
      </c>
      <c r="C107" s="215">
        <v>1.9653009213879631</v>
      </c>
      <c r="D107" s="215">
        <v>23.583611056655556</v>
      </c>
      <c r="E107" s="215">
        <v>0.40188198392472063</v>
      </c>
      <c r="F107" s="215">
        <v>2.3720839051166438</v>
      </c>
      <c r="G107" s="215">
        <v>2.7739658890413645</v>
      </c>
      <c r="H107" s="215">
        <v>4.7392668104293278</v>
      </c>
      <c r="I107" s="215">
        <v>32.670064693197418</v>
      </c>
      <c r="J107" s="215">
        <v>15.183297392668106</v>
      </c>
      <c r="K107" s="215">
        <v>4.8813958047441677</v>
      </c>
      <c r="L107" s="215">
        <v>0.41168398353264068</v>
      </c>
      <c r="M107" s="215">
        <v>0.91158596353656152</v>
      </c>
      <c r="N107" s="215">
        <v>3.3620858655165655</v>
      </c>
      <c r="O107" s="215">
        <v>0</v>
      </c>
      <c r="P107" s="215">
        <v>0.18623799255048029</v>
      </c>
      <c r="Q107" s="215">
        <v>0.24014899039404039</v>
      </c>
      <c r="R107" s="215">
        <v>3.9011958439521663</v>
      </c>
      <c r="S107" s="215">
        <v>2.4161929033522838</v>
      </c>
      <c r="T107" s="214"/>
      <c r="U107" s="105"/>
      <c r="V107" s="105"/>
      <c r="W107" s="105"/>
      <c r="X107" s="105"/>
    </row>
    <row r="108" spans="1:24" s="52" customFormat="1" ht="12.75" customHeight="1" x14ac:dyDescent="0.2">
      <c r="A108" s="27">
        <v>2009</v>
      </c>
      <c r="B108" s="103">
        <v>100.00000000000001</v>
      </c>
      <c r="C108" s="215">
        <v>1.7406060606060605</v>
      </c>
      <c r="D108" s="215">
        <v>24.116363636363637</v>
      </c>
      <c r="E108" s="215">
        <v>0.48969696969696974</v>
      </c>
      <c r="F108" s="215">
        <v>2.5163636363636366</v>
      </c>
      <c r="G108" s="215">
        <v>2.9866666666666668</v>
      </c>
      <c r="H108" s="215">
        <v>5.2703030303030296</v>
      </c>
      <c r="I108" s="215">
        <v>31.398787878787875</v>
      </c>
      <c r="J108" s="215">
        <v>14.540606060606059</v>
      </c>
      <c r="K108" s="215">
        <v>5.2993939393939389</v>
      </c>
      <c r="L108" s="215">
        <v>0.383030303030303</v>
      </c>
      <c r="M108" s="215">
        <v>0.93090909090909091</v>
      </c>
      <c r="N108" s="215">
        <v>3.355151515151515</v>
      </c>
      <c r="O108" s="215">
        <v>9.696969696969697E-3</v>
      </c>
      <c r="P108" s="215">
        <v>0.17454545454545456</v>
      </c>
      <c r="Q108" s="215">
        <v>0.34424242424242424</v>
      </c>
      <c r="R108" s="215">
        <v>4.2666666666666666</v>
      </c>
      <c r="S108" s="215">
        <v>2.1769696969696972</v>
      </c>
      <c r="T108" s="214"/>
      <c r="U108" s="105"/>
      <c r="V108" s="105"/>
      <c r="W108" s="105"/>
      <c r="X108" s="105"/>
    </row>
    <row r="109" spans="1:24" s="52" customFormat="1" ht="12.75" customHeight="1" x14ac:dyDescent="0.2">
      <c r="A109" s="27">
        <v>2010</v>
      </c>
      <c r="B109" s="103">
        <v>99.999999999999986</v>
      </c>
      <c r="C109" s="215">
        <v>1.8603277720360256</v>
      </c>
      <c r="D109" s="215">
        <v>24.671489738668242</v>
      </c>
      <c r="E109" s="215">
        <v>0.36419115113932776</v>
      </c>
      <c r="F109" s="215">
        <v>2.5247305477631774</v>
      </c>
      <c r="G109" s="215">
        <v>2.9479797234115854</v>
      </c>
      <c r="H109" s="215">
        <v>5.6351198385747328</v>
      </c>
      <c r="I109" s="215">
        <v>30.695408238594418</v>
      </c>
      <c r="J109" s="215">
        <v>13.086273930803682</v>
      </c>
      <c r="K109" s="215">
        <v>4.8526010138294211</v>
      </c>
      <c r="L109" s="215">
        <v>0.42817067769083128</v>
      </c>
      <c r="M109" s="215">
        <v>0.98430040848466949</v>
      </c>
      <c r="N109" s="215">
        <v>3.3909149072296865</v>
      </c>
      <c r="O109" s="215">
        <v>1.4764506127270044E-2</v>
      </c>
      <c r="P109" s="215">
        <v>0.21654608986662729</v>
      </c>
      <c r="Q109" s="215">
        <v>0.29036862050297751</v>
      </c>
      <c r="R109" s="215">
        <v>6.023918499926177</v>
      </c>
      <c r="S109" s="215">
        <v>2.0128943353511493</v>
      </c>
      <c r="T109" s="214"/>
      <c r="U109" s="105"/>
      <c r="V109" s="105"/>
      <c r="W109" s="105"/>
      <c r="X109" s="105"/>
    </row>
    <row r="110" spans="1:24" s="52" customFormat="1" ht="12.75" customHeight="1" x14ac:dyDescent="0.2">
      <c r="A110" s="27">
        <v>2011</v>
      </c>
      <c r="B110" s="103">
        <v>100</v>
      </c>
      <c r="C110" s="215">
        <v>1.9052621526119757</v>
      </c>
      <c r="D110" s="215">
        <v>24.195396810237799</v>
      </c>
      <c r="E110" s="215">
        <v>0.40110782160252129</v>
      </c>
      <c r="F110" s="215">
        <v>3.0274090344761722</v>
      </c>
      <c r="G110" s="215">
        <v>2.7409034476172285</v>
      </c>
      <c r="H110" s="215">
        <v>5.8638143443797155</v>
      </c>
      <c r="I110" s="215">
        <v>30.63699742144972</v>
      </c>
      <c r="J110" s="215">
        <v>13.303409416483621</v>
      </c>
      <c r="K110" s="215">
        <v>4.9183459077452012</v>
      </c>
      <c r="L110" s="215">
        <v>0.45840893897431001</v>
      </c>
      <c r="M110" s="215">
        <v>0.82131601566230539</v>
      </c>
      <c r="N110" s="215">
        <v>3.5574443701652183</v>
      </c>
      <c r="O110" s="215">
        <v>0</v>
      </c>
      <c r="P110" s="215">
        <v>0.22442937637283927</v>
      </c>
      <c r="Q110" s="215">
        <v>0.27695540063031232</v>
      </c>
      <c r="R110" s="215">
        <v>5.6107344093209814</v>
      </c>
      <c r="S110" s="215">
        <v>2.0580651322700794</v>
      </c>
      <c r="T110" s="214"/>
      <c r="U110" s="105"/>
      <c r="V110" s="105"/>
      <c r="W110" s="105"/>
      <c r="X110" s="105"/>
    </row>
    <row r="111" spans="1:24" s="52" customFormat="1" ht="12.75" customHeight="1" x14ac:dyDescent="0.2">
      <c r="A111" s="27">
        <v>2012</v>
      </c>
      <c r="B111" s="103">
        <v>100</v>
      </c>
      <c r="C111" s="215">
        <v>1.8415868798387465</v>
      </c>
      <c r="D111" s="215">
        <v>23.775711209858443</v>
      </c>
      <c r="E111" s="215">
        <v>0.38480919877227537</v>
      </c>
      <c r="F111" s="215">
        <v>2.8265151862201661</v>
      </c>
      <c r="G111" s="215">
        <v>3.1426084566402492</v>
      </c>
      <c r="H111" s="215">
        <v>6.5096889458976586</v>
      </c>
      <c r="I111" s="215">
        <v>29.666956800586377</v>
      </c>
      <c r="J111" s="215">
        <v>14.796829905172018</v>
      </c>
      <c r="K111" s="215">
        <v>4.5489944569151124</v>
      </c>
      <c r="L111" s="215">
        <v>0.42603875578359057</v>
      </c>
      <c r="M111" s="215">
        <v>0.70090246919235877</v>
      </c>
      <c r="N111" s="215">
        <v>3.6052957075450087</v>
      </c>
      <c r="O111" s="215">
        <v>4.5810618901461365E-3</v>
      </c>
      <c r="P111" s="215">
        <v>0.3481607036511063</v>
      </c>
      <c r="Q111" s="215">
        <v>0.27028265151862202</v>
      </c>
      <c r="R111" s="215">
        <v>5.3186128544596638</v>
      </c>
      <c r="S111" s="215">
        <v>1.8324247560584543</v>
      </c>
      <c r="T111" s="214"/>
      <c r="U111" s="105"/>
      <c r="V111" s="105"/>
      <c r="W111" s="105"/>
      <c r="X111" s="105"/>
    </row>
    <row r="112" spans="1:24" ht="12.75" customHeight="1" x14ac:dyDescent="0.25">
      <c r="A112" s="27">
        <v>2013</v>
      </c>
      <c r="B112" s="103">
        <v>100</v>
      </c>
      <c r="C112" s="215">
        <v>1.7795260841060221</v>
      </c>
      <c r="D112" s="215">
        <v>25.433174112578438</v>
      </c>
      <c r="E112" s="215">
        <v>0.33249039992507257</v>
      </c>
      <c r="F112" s="215">
        <v>2.6458743092629016</v>
      </c>
      <c r="G112" s="215">
        <v>3.8821766413786643</v>
      </c>
      <c r="H112" s="215">
        <v>5.6944834691392714</v>
      </c>
      <c r="I112" s="215">
        <v>29.643158190502948</v>
      </c>
      <c r="J112" s="215">
        <v>13.594642689894165</v>
      </c>
      <c r="K112" s="215">
        <v>4.617401891917206</v>
      </c>
      <c r="L112" s="215">
        <v>0.36995410695888359</v>
      </c>
      <c r="M112" s="215">
        <v>0.80078673784771004</v>
      </c>
      <c r="N112" s="215">
        <v>3.7557366301395523</v>
      </c>
      <c r="O112" s="215">
        <v>4.6829633792263743E-3</v>
      </c>
      <c r="P112" s="215">
        <v>0.28566076613280883</v>
      </c>
      <c r="Q112" s="215">
        <v>0.18263557178982859</v>
      </c>
      <c r="R112" s="215">
        <v>4.3692048328182072</v>
      </c>
      <c r="S112" s="215">
        <v>2.6084106022290903</v>
      </c>
    </row>
    <row r="113" spans="1:24" ht="12.75" customHeight="1" x14ac:dyDescent="0.25">
      <c r="A113" s="27">
        <v>2014</v>
      </c>
      <c r="B113" s="103">
        <v>100</v>
      </c>
      <c r="C113" s="215">
        <v>1.7055041269551734</v>
      </c>
      <c r="D113" s="215">
        <v>24.784531898399383</v>
      </c>
      <c r="E113" s="215">
        <v>0.25992977335947831</v>
      </c>
      <c r="F113" s="215">
        <v>2.6950613343061698</v>
      </c>
      <c r="G113" s="215">
        <v>4.6331342058461402</v>
      </c>
      <c r="H113" s="215">
        <v>5.4494048976241505</v>
      </c>
      <c r="I113" s="215">
        <v>29.823521364403298</v>
      </c>
      <c r="J113" s="215">
        <v>13.917643303388209</v>
      </c>
      <c r="K113" s="215">
        <v>4.7744995211819958</v>
      </c>
      <c r="L113" s="215">
        <v>0.33289251675863013</v>
      </c>
      <c r="M113" s="215">
        <v>0.90291394956450355</v>
      </c>
      <c r="N113" s="215">
        <v>3.9491084864790915</v>
      </c>
      <c r="O113" s="215">
        <v>4.5601714624469887E-3</v>
      </c>
      <c r="P113" s="215">
        <v>0.32377217383373613</v>
      </c>
      <c r="Q113" s="215">
        <v>0.16416617264809158</v>
      </c>
      <c r="R113" s="215">
        <v>3.9171872862419623</v>
      </c>
      <c r="S113" s="215">
        <v>2.3621688175475395</v>
      </c>
    </row>
    <row r="114" spans="1:24" ht="12.75" customHeight="1" x14ac:dyDescent="0.25">
      <c r="A114" s="27">
        <v>2015</v>
      </c>
      <c r="B114" s="103">
        <f t="shared" ref="B114:S114" si="15">(B58/24072)*100</f>
        <v>100</v>
      </c>
      <c r="C114" s="215">
        <f t="shared" si="15"/>
        <v>2.0272515785975407</v>
      </c>
      <c r="D114" s="215">
        <f t="shared" si="15"/>
        <v>22.270687936191425</v>
      </c>
      <c r="E114" s="215">
        <f t="shared" si="15"/>
        <v>0.4112662013958126</v>
      </c>
      <c r="F114" s="215">
        <f t="shared" si="15"/>
        <v>2.8747092057161847</v>
      </c>
      <c r="G114" s="215">
        <f t="shared" si="15"/>
        <v>5.4461615154536389</v>
      </c>
      <c r="H114" s="215">
        <f t="shared" si="15"/>
        <v>6.7962778331671654</v>
      </c>
      <c r="I114" s="215">
        <f t="shared" si="15"/>
        <v>29.129278830176137</v>
      </c>
      <c r="J114" s="215">
        <f t="shared" si="15"/>
        <v>14.901129943502825</v>
      </c>
      <c r="K114" s="215">
        <f t="shared" si="15"/>
        <v>4.2539049518112328</v>
      </c>
      <c r="L114" s="215">
        <f t="shared" si="15"/>
        <v>0.52342971086739787</v>
      </c>
      <c r="M114" s="215">
        <f t="shared" si="15"/>
        <v>1.2421070122964439</v>
      </c>
      <c r="N114" s="215">
        <f t="shared" si="15"/>
        <v>3.4189099368560982</v>
      </c>
      <c r="O114" s="215">
        <f t="shared" si="15"/>
        <v>8.3084081090063142E-3</v>
      </c>
      <c r="P114" s="215">
        <f t="shared" si="15"/>
        <v>0.16201395812562314</v>
      </c>
      <c r="Q114" s="215">
        <f t="shared" si="15"/>
        <v>0.15785975407111996</v>
      </c>
      <c r="R114" s="215">
        <f t="shared" si="15"/>
        <v>3.9007976071784647</v>
      </c>
      <c r="S114" s="215">
        <f t="shared" si="15"/>
        <v>2.4759056164838817</v>
      </c>
    </row>
    <row r="115" spans="1:24" ht="12.75" customHeight="1" x14ac:dyDescent="0.25">
      <c r="A115" s="27">
        <v>2016</v>
      </c>
      <c r="B115" s="103">
        <f t="shared" ref="B115:S115" si="16">(B59/23010)*100</f>
        <v>100</v>
      </c>
      <c r="C115" s="215">
        <f t="shared" si="16"/>
        <v>2.17296827466319</v>
      </c>
      <c r="D115" s="215">
        <f t="shared" si="16"/>
        <v>23.81573229030856</v>
      </c>
      <c r="E115" s="215">
        <f t="shared" si="16"/>
        <v>0.53455019556714478</v>
      </c>
      <c r="F115" s="215">
        <f t="shared" si="16"/>
        <v>2.8031290743155148</v>
      </c>
      <c r="G115" s="215">
        <f t="shared" si="16"/>
        <v>5.6323337679269887</v>
      </c>
      <c r="H115" s="215">
        <f t="shared" si="16"/>
        <v>7.0664928292046927</v>
      </c>
      <c r="I115" s="215">
        <f t="shared" si="16"/>
        <v>28.074750108648416</v>
      </c>
      <c r="J115" s="215">
        <f t="shared" si="16"/>
        <v>13.946110386788352</v>
      </c>
      <c r="K115" s="215">
        <f t="shared" si="16"/>
        <v>4.5110821382007824</v>
      </c>
      <c r="L115" s="215">
        <f t="shared" si="16"/>
        <v>0.5736636245110821</v>
      </c>
      <c r="M115" s="215">
        <f t="shared" si="16"/>
        <v>1.1429813124728379</v>
      </c>
      <c r="N115" s="215">
        <f t="shared" si="16"/>
        <v>3.3072577140373753</v>
      </c>
      <c r="O115" s="215">
        <f t="shared" si="16"/>
        <v>8.6918730986527606E-3</v>
      </c>
      <c r="P115" s="215">
        <f t="shared" si="16"/>
        <v>0.11734028683181225</v>
      </c>
      <c r="Q115" s="215">
        <f t="shared" si="16"/>
        <v>0.2607561929595828</v>
      </c>
      <c r="R115" s="215">
        <f t="shared" si="16"/>
        <v>3.1942633637548892</v>
      </c>
      <c r="S115" s="215">
        <f t="shared" si="16"/>
        <v>2.8378965667101257</v>
      </c>
    </row>
    <row r="116" spans="1:24" ht="12.75" customHeight="1" x14ac:dyDescent="0.25">
      <c r="A116" s="27">
        <v>2017</v>
      </c>
      <c r="B116" s="103">
        <f t="shared" ref="B116:S116" si="17">(B60/24262)*100</f>
        <v>100</v>
      </c>
      <c r="C116" s="215">
        <f t="shared" si="17"/>
        <v>1.7805621960267086</v>
      </c>
      <c r="D116" s="215">
        <f t="shared" si="17"/>
        <v>23.419338883851289</v>
      </c>
      <c r="E116" s="215">
        <f t="shared" si="17"/>
        <v>0.49460061000741906</v>
      </c>
      <c r="F116" s="215">
        <f t="shared" si="17"/>
        <v>2.7697634160415463</v>
      </c>
      <c r="G116" s="215">
        <f t="shared" si="17"/>
        <v>5.8362871980875441</v>
      </c>
      <c r="H116" s="215">
        <f t="shared" si="17"/>
        <v>7.3654274173604817</v>
      </c>
      <c r="I116" s="215">
        <f t="shared" si="17"/>
        <v>27.644052427664661</v>
      </c>
      <c r="J116" s="215">
        <f t="shared" si="17"/>
        <v>14.335174346715027</v>
      </c>
      <c r="K116" s="215">
        <f t="shared" si="17"/>
        <v>4.4761355205671416</v>
      </c>
      <c r="L116" s="215">
        <f t="shared" si="17"/>
        <v>0.63473744950952105</v>
      </c>
      <c r="M116" s="215">
        <f t="shared" si="17"/>
        <v>1.108729700766631</v>
      </c>
      <c r="N116" s="215">
        <f t="shared" si="17"/>
        <v>3.5693677355535405</v>
      </c>
      <c r="O116" s="215">
        <f t="shared" si="17"/>
        <v>1.2365015250185475E-2</v>
      </c>
      <c r="P116" s="215">
        <f t="shared" si="17"/>
        <v>0.17311021350259664</v>
      </c>
      <c r="Q116" s="215">
        <f t="shared" si="17"/>
        <v>0.18547522875278213</v>
      </c>
      <c r="R116" s="215">
        <f t="shared" si="17"/>
        <v>3.3715274915505731</v>
      </c>
      <c r="S116" s="215">
        <f t="shared" si="17"/>
        <v>2.8233451487923502</v>
      </c>
    </row>
    <row r="117" spans="1:24" ht="12.75" customHeight="1" x14ac:dyDescent="0.25">
      <c r="A117" s="27">
        <v>2018</v>
      </c>
      <c r="B117" s="103">
        <f t="shared" ref="B117:S117" si="18">(B61/$B61)*100</f>
        <v>100</v>
      </c>
      <c r="C117" s="215">
        <f t="shared" si="18"/>
        <v>1.4115274743740547</v>
      </c>
      <c r="D117" s="215">
        <f t="shared" si="18"/>
        <v>23.134767266005714</v>
      </c>
      <c r="E117" s="215">
        <f t="shared" si="18"/>
        <v>0.5335237775163838</v>
      </c>
      <c r="F117" s="215">
        <f t="shared" si="18"/>
        <v>2.7264325323475047</v>
      </c>
      <c r="G117" s="215">
        <f t="shared" si="18"/>
        <v>6.5283145689800035</v>
      </c>
      <c r="H117" s="215">
        <f t="shared" si="18"/>
        <v>6.8895983868257433</v>
      </c>
      <c r="I117" s="215">
        <f t="shared" si="18"/>
        <v>27.587800369685766</v>
      </c>
      <c r="J117" s="215">
        <f t="shared" si="18"/>
        <v>14.035456225844396</v>
      </c>
      <c r="K117" s="215">
        <f t="shared" si="18"/>
        <v>4.9235422618047382</v>
      </c>
      <c r="L117" s="215">
        <f t="shared" si="18"/>
        <v>0.60494034616030923</v>
      </c>
      <c r="M117" s="215">
        <f t="shared" si="18"/>
        <v>1.2308855654511845</v>
      </c>
      <c r="N117" s="215">
        <f t="shared" si="18"/>
        <v>3.6716518232229878</v>
      </c>
      <c r="O117" s="215">
        <f t="shared" si="18"/>
        <v>0</v>
      </c>
      <c r="P117" s="215">
        <f t="shared" si="18"/>
        <v>0.13023021340951099</v>
      </c>
      <c r="Q117" s="215">
        <f t="shared" si="18"/>
        <v>0.19324483280120988</v>
      </c>
      <c r="R117" s="215">
        <f t="shared" si="18"/>
        <v>3.6926566963535539</v>
      </c>
      <c r="S117" s="215">
        <f t="shared" si="18"/>
        <v>2.7054276592169382</v>
      </c>
    </row>
    <row r="118" spans="1:24" ht="12.75" customHeight="1" x14ac:dyDescent="0.25">
      <c r="A118" s="27">
        <v>2019</v>
      </c>
      <c r="B118" s="103">
        <f t="shared" ref="B118:S118" si="19">(B62/$B62)*100</f>
        <v>100</v>
      </c>
      <c r="C118" s="215">
        <f t="shared" si="19"/>
        <v>1.3251028806584362</v>
      </c>
      <c r="D118" s="215">
        <f t="shared" si="19"/>
        <v>24.23456790123457</v>
      </c>
      <c r="E118" s="215">
        <f t="shared" si="19"/>
        <v>0.46502057613168724</v>
      </c>
      <c r="F118" s="215">
        <f t="shared" si="19"/>
        <v>2.4979423868312756</v>
      </c>
      <c r="G118" s="215">
        <f t="shared" si="19"/>
        <v>7.2016460905349797</v>
      </c>
      <c r="H118" s="215">
        <f t="shared" si="19"/>
        <v>7.7325102880658445</v>
      </c>
      <c r="I118" s="215">
        <f t="shared" si="19"/>
        <v>26.79012345679012</v>
      </c>
      <c r="J118" s="215">
        <f t="shared" si="19"/>
        <v>13.613168724279836</v>
      </c>
      <c r="K118" s="215">
        <f t="shared" si="19"/>
        <v>5.4115226337448554</v>
      </c>
      <c r="L118" s="215">
        <f t="shared" si="19"/>
        <v>0.67489711934156382</v>
      </c>
      <c r="M118" s="215">
        <f t="shared" si="19"/>
        <v>1.2181069958847737</v>
      </c>
      <c r="N118" s="215">
        <f t="shared" si="19"/>
        <v>3.6954732510288064</v>
      </c>
      <c r="O118" s="215">
        <f t="shared" si="19"/>
        <v>0</v>
      </c>
      <c r="P118" s="215">
        <f t="shared" si="19"/>
        <v>0.12345679012345678</v>
      </c>
      <c r="Q118" s="215">
        <f t="shared" si="19"/>
        <v>0.20164609053497942</v>
      </c>
      <c r="R118" s="215">
        <f t="shared" si="19"/>
        <v>1.9547325102880659</v>
      </c>
      <c r="S118" s="215">
        <f t="shared" si="19"/>
        <v>2.8600823045267489</v>
      </c>
    </row>
    <row r="119" spans="1:24" ht="12.75" customHeight="1" x14ac:dyDescent="0.25">
      <c r="A119" s="27">
        <v>2020</v>
      </c>
      <c r="B119" s="103">
        <f t="shared" ref="B119:S119" si="20">(B63/$B63)*100</f>
        <v>100</v>
      </c>
      <c r="C119" s="215">
        <f t="shared" si="20"/>
        <v>28.15192439555198</v>
      </c>
      <c r="D119" s="215">
        <f t="shared" si="20"/>
        <v>16.960319589780283</v>
      </c>
      <c r="E119" s="215">
        <f t="shared" si="20"/>
        <v>0.38159973765018035</v>
      </c>
      <c r="F119" s="215">
        <f t="shared" si="20"/>
        <v>2.1315922845303046</v>
      </c>
      <c r="G119" s="215">
        <f t="shared" si="20"/>
        <v>4.8176966878335277</v>
      </c>
      <c r="H119" s="215">
        <f t="shared" si="20"/>
        <v>5.8164147512148583</v>
      </c>
      <c r="I119" s="215">
        <f t="shared" si="20"/>
        <v>20.597442089258564</v>
      </c>
      <c r="J119" s="215">
        <f t="shared" si="20"/>
        <v>8.9109501237217899</v>
      </c>
      <c r="K119" s="215">
        <f t="shared" si="20"/>
        <v>4.0038159973765017</v>
      </c>
      <c r="L119" s="215">
        <f t="shared" si="20"/>
        <v>0.43228095280684498</v>
      </c>
      <c r="M119" s="215">
        <f t="shared" si="20"/>
        <v>0.98381182362937114</v>
      </c>
      <c r="N119" s="215">
        <f t="shared" si="20"/>
        <v>3.1303103479116356</v>
      </c>
      <c r="O119" s="215">
        <f t="shared" si="20"/>
        <v>2.981247950392034E-3</v>
      </c>
      <c r="P119" s="215">
        <f t="shared" si="20"/>
        <v>8.9437438511761017E-2</v>
      </c>
      <c r="Q119" s="215">
        <f t="shared" si="20"/>
        <v>0.15502489342038578</v>
      </c>
      <c r="R119" s="215">
        <f t="shared" si="20"/>
        <v>1.4637927436424887</v>
      </c>
      <c r="S119" s="215">
        <f t="shared" si="20"/>
        <v>1.9706048952091346</v>
      </c>
    </row>
    <row r="120" spans="1:24" ht="12.75" customHeight="1" x14ac:dyDescent="0.25">
      <c r="A120" s="27">
        <v>2021</v>
      </c>
      <c r="B120" s="103">
        <f t="shared" ref="B120:S121" si="21">(B64/$B64)*100</f>
        <v>100</v>
      </c>
      <c r="C120" s="215">
        <f t="shared" si="21"/>
        <v>11.472554182702046</v>
      </c>
      <c r="D120" s="215">
        <f t="shared" si="21"/>
        <v>23.005874012558234</v>
      </c>
      <c r="E120" s="215">
        <f t="shared" si="21"/>
        <v>0.50232934980757538</v>
      </c>
      <c r="F120" s="215">
        <f t="shared" si="21"/>
        <v>1.9242454932145028</v>
      </c>
      <c r="G120" s="215">
        <f t="shared" si="21"/>
        <v>5.736277091351023</v>
      </c>
      <c r="H120" s="215">
        <f t="shared" si="21"/>
        <v>6.3155762608871786</v>
      </c>
      <c r="I120" s="215">
        <f t="shared" si="21"/>
        <v>25.760583350212681</v>
      </c>
      <c r="J120" s="215">
        <f t="shared" si="21"/>
        <v>9.5726149483491998</v>
      </c>
      <c r="K120" s="215">
        <f t="shared" si="21"/>
        <v>5.0232934980757546</v>
      </c>
      <c r="L120" s="215">
        <f t="shared" si="21"/>
        <v>0.62791168725946933</v>
      </c>
      <c r="M120" s="215">
        <f t="shared" si="21"/>
        <v>1.2598744176625483</v>
      </c>
      <c r="N120" s="215">
        <f t="shared" si="21"/>
        <v>4.1644723516305451</v>
      </c>
      <c r="O120" s="215">
        <f t="shared" si="21"/>
        <v>4.0510431436094792E-3</v>
      </c>
      <c r="P120" s="215">
        <f t="shared" si="21"/>
        <v>0.13368442373911282</v>
      </c>
      <c r="Q120" s="215">
        <f t="shared" si="21"/>
        <v>0.25521571804739718</v>
      </c>
      <c r="R120" s="215">
        <f t="shared" si="21"/>
        <v>1.5110390925663357</v>
      </c>
      <c r="S120" s="215">
        <f t="shared" si="21"/>
        <v>2.7304030787927891</v>
      </c>
    </row>
    <row r="121" spans="1:24" s="52" customFormat="1" ht="12.75" customHeight="1" x14ac:dyDescent="0.2">
      <c r="A121" s="27">
        <v>2022</v>
      </c>
      <c r="B121" s="103">
        <f t="shared" si="21"/>
        <v>100</v>
      </c>
      <c r="C121" s="215">
        <f t="shared" si="21"/>
        <v>8.4082596769277664</v>
      </c>
      <c r="D121" s="215">
        <f t="shared" si="21"/>
        <v>22.310271258762572</v>
      </c>
      <c r="E121" s="215">
        <f t="shared" si="21"/>
        <v>0.49146601645839683</v>
      </c>
      <c r="F121" s="215">
        <f t="shared" si="21"/>
        <v>2.3049375190490702</v>
      </c>
      <c r="G121" s="215">
        <f t="shared" si="21"/>
        <v>6.8005181347150261</v>
      </c>
      <c r="H121" s="215">
        <f t="shared" si="21"/>
        <v>6.438585797013106</v>
      </c>
      <c r="I121" s="215">
        <f t="shared" si="21"/>
        <v>24.958092045108199</v>
      </c>
      <c r="J121" s="215">
        <f t="shared" si="21"/>
        <v>11.513258153002132</v>
      </c>
      <c r="K121" s="215">
        <f t="shared" si="21"/>
        <v>5.2575434318805243</v>
      </c>
      <c r="L121" s="215">
        <f t="shared" si="21"/>
        <v>0.66671746418774758</v>
      </c>
      <c r="M121" s="215">
        <f t="shared" si="21"/>
        <v>1.2000914355379457</v>
      </c>
      <c r="N121" s="215">
        <f t="shared" si="21"/>
        <v>4.3774763791526974</v>
      </c>
      <c r="O121" s="215">
        <f t="shared" si="21"/>
        <v>7.6196281621456865E-3</v>
      </c>
      <c r="P121" s="215">
        <f t="shared" si="21"/>
        <v>0.10667479427003963</v>
      </c>
      <c r="Q121" s="215">
        <f t="shared" si="21"/>
        <v>0.16382200548613229</v>
      </c>
      <c r="R121" s="215">
        <f t="shared" si="21"/>
        <v>2.0382505333739713</v>
      </c>
      <c r="S121" s="215">
        <f t="shared" si="21"/>
        <v>2.9564157269125269</v>
      </c>
      <c r="T121" s="214"/>
      <c r="U121" s="105"/>
      <c r="V121" s="105"/>
      <c r="W121" s="105"/>
      <c r="X121" s="105"/>
    </row>
    <row r="122" spans="1:24" x14ac:dyDescent="0.25">
      <c r="A122" s="213"/>
      <c r="B122" s="213"/>
      <c r="C122" s="103"/>
      <c r="D122" s="103"/>
      <c r="E122" s="103"/>
      <c r="F122" s="103"/>
      <c r="G122" s="103"/>
      <c r="H122" s="103"/>
      <c r="I122" s="103"/>
      <c r="J122" s="103"/>
      <c r="K122" s="103"/>
      <c r="L122" s="103"/>
      <c r="M122" s="103"/>
      <c r="N122" s="103"/>
      <c r="O122" s="103"/>
      <c r="P122" s="103"/>
      <c r="Q122" s="103"/>
      <c r="R122" s="103"/>
      <c r="S122" s="103"/>
    </row>
    <row r="123" spans="1:24" x14ac:dyDescent="0.25">
      <c r="A123" s="216"/>
      <c r="B123" s="217"/>
      <c r="C123" s="218"/>
      <c r="D123" s="218"/>
      <c r="E123" s="218"/>
      <c r="F123" s="218"/>
      <c r="G123" s="218"/>
      <c r="H123" s="218"/>
      <c r="I123" s="218"/>
      <c r="J123" s="218"/>
      <c r="K123" s="218"/>
      <c r="L123" s="218"/>
      <c r="M123" s="218"/>
      <c r="N123" s="218"/>
      <c r="O123" s="218"/>
      <c r="P123" s="218"/>
      <c r="Q123" s="218"/>
      <c r="R123" s="218"/>
      <c r="S123" s="218"/>
    </row>
    <row r="124" spans="1:24" x14ac:dyDescent="0.25">
      <c r="A124" s="314" t="s">
        <v>543</v>
      </c>
      <c r="B124" s="214"/>
      <c r="C124" s="214"/>
      <c r="D124" s="214"/>
      <c r="E124" s="214"/>
      <c r="F124" s="214"/>
      <c r="G124" s="214"/>
      <c r="H124" s="214"/>
      <c r="I124" s="214"/>
      <c r="J124" s="214"/>
      <c r="K124" s="214"/>
      <c r="L124" s="214"/>
      <c r="M124" s="214"/>
      <c r="N124" s="214"/>
      <c r="O124" s="214"/>
      <c r="P124" s="214"/>
      <c r="Q124" s="214"/>
      <c r="R124" s="214"/>
      <c r="S124" s="214"/>
    </row>
  </sheetData>
  <mergeCells count="22">
    <mergeCell ref="E2:F2"/>
    <mergeCell ref="E3:F3"/>
    <mergeCell ref="A7:A9"/>
    <mergeCell ref="B7:B9"/>
    <mergeCell ref="C7:C9"/>
    <mergeCell ref="D7:D9"/>
    <mergeCell ref="E7:E9"/>
    <mergeCell ref="F7:F9"/>
    <mergeCell ref="G7:G9"/>
    <mergeCell ref="H7:H9"/>
    <mergeCell ref="I7:I9"/>
    <mergeCell ref="J7:J9"/>
    <mergeCell ref="K7:K9"/>
    <mergeCell ref="L7:L9"/>
    <mergeCell ref="S7:S9"/>
    <mergeCell ref="U14:AA15"/>
    <mergeCell ref="M7:M9"/>
    <mergeCell ref="N7:N9"/>
    <mergeCell ref="O7:O9"/>
    <mergeCell ref="P7:P9"/>
    <mergeCell ref="Q7:Q9"/>
    <mergeCell ref="R7:R9"/>
  </mergeCells>
  <hyperlinks>
    <hyperlink ref="E3" location="'Índice de tablas'!A1" display="ÍNDICE DE TABLAS"/>
    <hyperlink ref="E2" location="'Cuadro de tablas'!A1" display="CUADRO DE TABLAS"/>
    <hyperlink ref="E2:F2" location="'Cuadro de tablas'!A1" display="CUADRO DE TABLAS"/>
    <hyperlink ref="E3:F3" location="'Índice de tablas'!A1" display="ÍNDICE DE TABLAS"/>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6"/>
  <sheetViews>
    <sheetView zoomScale="80" zoomScaleNormal="80" workbookViewId="0">
      <pane ySplit="7" topLeftCell="A8" activePane="bottomLeft" state="frozen"/>
      <selection pane="bottomLeft" activeCell="A8" sqref="A8"/>
    </sheetView>
  </sheetViews>
  <sheetFormatPr baseColWidth="10" defaultColWidth="11.42578125" defaultRowHeight="15" x14ac:dyDescent="0.25"/>
  <cols>
    <col min="1" max="2" width="6.7109375" style="7" customWidth="1"/>
    <col min="3" max="3" width="16.85546875" style="7" bestFit="1" customWidth="1"/>
    <col min="4" max="4" width="12" style="7" bestFit="1" customWidth="1"/>
    <col min="5" max="6" width="11.42578125" style="7"/>
    <col min="7" max="8" width="13" style="7" bestFit="1" customWidth="1"/>
    <col min="9" max="10" width="11.42578125" style="7"/>
    <col min="11" max="11" width="12" style="7" bestFit="1" customWidth="1"/>
    <col min="12" max="12" width="5.7109375" style="7" customWidth="1"/>
    <col min="13" max="14" width="11.42578125" style="7"/>
    <col min="15" max="15" width="17.85546875" style="7" bestFit="1" customWidth="1"/>
    <col min="16" max="16384" width="11.42578125" style="7"/>
  </cols>
  <sheetData>
    <row r="1" spans="1:42" ht="30.6" customHeight="1" x14ac:dyDescent="0.25">
      <c r="F1" s="398" t="s">
        <v>2</v>
      </c>
      <c r="G1" s="398"/>
    </row>
    <row r="2" spans="1:42" x14ac:dyDescent="0.25">
      <c r="F2" s="398"/>
      <c r="G2" s="398"/>
    </row>
    <row r="3" spans="1:42" x14ac:dyDescent="0.25">
      <c r="F3" s="398" t="s">
        <v>1</v>
      </c>
      <c r="G3" s="398"/>
    </row>
    <row r="5" spans="1:42" s="47" customFormat="1" ht="18.75" customHeight="1" x14ac:dyDescent="0.25">
      <c r="A5" s="115" t="s">
        <v>499</v>
      </c>
      <c r="B5" s="115"/>
      <c r="C5" s="15"/>
      <c r="D5" s="15"/>
      <c r="E5" s="15"/>
      <c r="F5" s="16"/>
      <c r="G5" s="16"/>
      <c r="H5" s="16"/>
      <c r="I5" s="16"/>
      <c r="J5" s="16"/>
      <c r="K5" s="16"/>
      <c r="L5" s="16"/>
      <c r="M5" s="16"/>
      <c r="N5" s="16"/>
      <c r="O5" s="16"/>
      <c r="P5" s="16"/>
      <c r="Q5" s="16"/>
      <c r="R5" s="16"/>
      <c r="S5" s="16"/>
      <c r="T5" s="16"/>
      <c r="U5" s="51"/>
      <c r="V5" s="51"/>
      <c r="W5" s="51"/>
      <c r="X5" s="51"/>
      <c r="Y5" s="51"/>
      <c r="Z5" s="51"/>
      <c r="AA5" s="51"/>
      <c r="AB5" s="16"/>
      <c r="AC5" s="16"/>
      <c r="AD5" s="16"/>
      <c r="AE5" s="16"/>
      <c r="AF5" s="16"/>
      <c r="AG5" s="16"/>
      <c r="AH5" s="16"/>
      <c r="AI5" s="16"/>
      <c r="AJ5" s="16"/>
      <c r="AK5" s="16"/>
      <c r="AL5" s="16"/>
      <c r="AM5" s="16"/>
      <c r="AN5" s="16"/>
      <c r="AO5" s="16"/>
      <c r="AP5" s="16"/>
    </row>
    <row r="6" spans="1:42" s="47" customFormat="1" ht="12.75" customHeight="1" x14ac:dyDescent="0.3">
      <c r="A6" s="52"/>
      <c r="B6" s="52"/>
      <c r="C6" s="107"/>
      <c r="D6" s="16"/>
      <c r="E6" s="16"/>
      <c r="F6" s="16"/>
      <c r="G6" s="16"/>
      <c r="H6" s="16"/>
      <c r="I6" s="16"/>
      <c r="J6" s="16"/>
      <c r="K6" s="16"/>
      <c r="L6" s="16"/>
      <c r="M6" s="16"/>
      <c r="N6" s="16"/>
      <c r="O6" s="16"/>
      <c r="P6" s="16"/>
      <c r="Q6" s="16"/>
      <c r="R6" s="16"/>
      <c r="S6" s="16"/>
      <c r="T6" s="16"/>
      <c r="U6" s="51"/>
      <c r="V6" s="51"/>
      <c r="W6" s="51"/>
      <c r="X6" s="51"/>
      <c r="Y6" s="51"/>
      <c r="Z6" s="51"/>
      <c r="AA6" s="51"/>
      <c r="AB6" s="16"/>
      <c r="AC6" s="16"/>
      <c r="AD6" s="16"/>
      <c r="AE6" s="16"/>
      <c r="AF6" s="16"/>
      <c r="AG6" s="16"/>
      <c r="AH6" s="16"/>
      <c r="AI6" s="16"/>
      <c r="AJ6" s="16"/>
      <c r="AK6" s="16"/>
      <c r="AL6" s="16"/>
      <c r="AM6" s="16"/>
      <c r="AN6" s="16"/>
      <c r="AO6" s="16"/>
      <c r="AP6" s="16"/>
    </row>
    <row r="7" spans="1:42" s="47" customFormat="1" ht="27" customHeight="1" x14ac:dyDescent="0.2">
      <c r="A7" s="363"/>
      <c r="B7" s="364"/>
      <c r="C7" s="43" t="s">
        <v>69</v>
      </c>
      <c r="D7" s="43" t="s">
        <v>70</v>
      </c>
      <c r="E7" s="43" t="s">
        <v>71</v>
      </c>
      <c r="F7" s="43" t="s">
        <v>72</v>
      </c>
      <c r="G7" s="43" t="s">
        <v>73</v>
      </c>
      <c r="H7" s="43" t="s">
        <v>74</v>
      </c>
      <c r="I7" s="43" t="s">
        <v>75</v>
      </c>
      <c r="J7" s="43" t="s">
        <v>76</v>
      </c>
      <c r="K7" s="43" t="s">
        <v>77</v>
      </c>
      <c r="L7" s="108"/>
      <c r="M7" s="108"/>
      <c r="N7" s="108"/>
      <c r="O7" s="108"/>
      <c r="P7" s="108"/>
      <c r="Q7" s="108"/>
      <c r="R7" s="108"/>
      <c r="S7" s="108"/>
      <c r="T7" s="108"/>
      <c r="U7" s="365"/>
      <c r="V7" s="51"/>
      <c r="W7" s="51"/>
      <c r="X7" s="51"/>
      <c r="Y7" s="51"/>
      <c r="Z7" s="51"/>
      <c r="AA7" s="51"/>
      <c r="AB7" s="16"/>
      <c r="AC7" s="16"/>
      <c r="AD7" s="16"/>
      <c r="AE7" s="16"/>
      <c r="AF7" s="16"/>
      <c r="AG7" s="16"/>
      <c r="AH7" s="16"/>
      <c r="AI7" s="16"/>
      <c r="AJ7" s="16"/>
      <c r="AK7" s="16"/>
      <c r="AL7" s="16"/>
      <c r="AM7" s="16"/>
      <c r="AN7" s="16"/>
      <c r="AO7" s="16"/>
      <c r="AP7" s="16"/>
    </row>
    <row r="8" spans="1:42" s="47" customFormat="1" ht="12.75" customHeight="1" x14ac:dyDescent="0.2">
      <c r="A8" s="16"/>
      <c r="B8" s="16"/>
      <c r="C8" s="16"/>
      <c r="D8" s="108"/>
      <c r="E8" s="108"/>
      <c r="F8" s="108"/>
      <c r="G8" s="108"/>
      <c r="H8" s="108"/>
      <c r="I8" s="108"/>
      <c r="J8" s="108"/>
      <c r="K8" s="108"/>
      <c r="L8" s="108"/>
      <c r="M8" s="109"/>
      <c r="N8" s="109"/>
      <c r="O8" s="108"/>
      <c r="P8" s="108"/>
      <c r="Q8" s="108"/>
      <c r="R8" s="108"/>
      <c r="S8" s="108"/>
      <c r="T8" s="108"/>
      <c r="U8" s="365"/>
      <c r="V8" s="51"/>
      <c r="W8" s="51"/>
      <c r="X8" s="51"/>
      <c r="Y8" s="51"/>
      <c r="Z8" s="51"/>
      <c r="AA8" s="51"/>
      <c r="AB8" s="16"/>
      <c r="AC8" s="16"/>
      <c r="AD8" s="16"/>
      <c r="AE8" s="16"/>
      <c r="AF8" s="16"/>
      <c r="AG8" s="16"/>
      <c r="AH8" s="16"/>
      <c r="AI8" s="16"/>
      <c r="AJ8" s="16"/>
      <c r="AK8" s="16"/>
      <c r="AL8" s="16"/>
      <c r="AM8" s="16"/>
      <c r="AN8" s="16"/>
      <c r="AO8" s="16"/>
      <c r="AP8" s="16"/>
    </row>
    <row r="9" spans="1:42" s="47" customFormat="1" ht="12.75" customHeight="1" x14ac:dyDescent="0.2">
      <c r="A9" s="27">
        <v>1975</v>
      </c>
      <c r="B9" s="27"/>
      <c r="C9" s="110">
        <v>5.4648064613454651E-5</v>
      </c>
      <c r="D9" s="110">
        <v>1.88673223554768E-2</v>
      </c>
      <c r="E9" s="110">
        <v>0.13251761682449539</v>
      </c>
      <c r="F9" s="110">
        <v>0.20176713774257043</v>
      </c>
      <c r="G9" s="110">
        <v>0.13112595049458611</v>
      </c>
      <c r="H9" s="110">
        <v>6.4227778060168605E-2</v>
      </c>
      <c r="I9" s="110">
        <v>2.2691501330038538E-2</v>
      </c>
      <c r="J9" s="110">
        <v>1.7836997889408455E-3</v>
      </c>
      <c r="K9" s="110">
        <v>3.3630241658508994E-5</v>
      </c>
      <c r="L9" s="111"/>
      <c r="M9" s="389" t="s">
        <v>512</v>
      </c>
      <c r="N9" s="389"/>
      <c r="O9" s="389"/>
      <c r="P9" s="385"/>
      <c r="Q9" s="385"/>
      <c r="R9" s="385"/>
      <c r="S9" s="385"/>
      <c r="T9" s="109"/>
      <c r="U9" s="157"/>
      <c r="V9" s="51"/>
      <c r="W9" s="51"/>
      <c r="X9" s="51"/>
      <c r="Y9" s="51"/>
      <c r="Z9" s="51"/>
      <c r="AA9" s="51"/>
      <c r="AB9" s="16"/>
      <c r="AC9" s="16"/>
      <c r="AD9" s="16"/>
      <c r="AE9" s="16"/>
      <c r="AF9" s="16"/>
      <c r="AG9" s="16"/>
      <c r="AH9" s="16"/>
      <c r="AI9" s="16"/>
      <c r="AJ9" s="16"/>
      <c r="AK9" s="16"/>
      <c r="AL9" s="16"/>
      <c r="AM9" s="16"/>
      <c r="AN9" s="16"/>
      <c r="AO9" s="16"/>
      <c r="AP9" s="16"/>
    </row>
    <row r="10" spans="1:42" s="47" customFormat="1" ht="12.75" customHeight="1" x14ac:dyDescent="0.2">
      <c r="A10" s="27">
        <v>1976</v>
      </c>
      <c r="B10" s="27"/>
      <c r="C10" s="110">
        <v>4.0274845417162574E-5</v>
      </c>
      <c r="D10" s="110">
        <v>2.1745077664208266E-2</v>
      </c>
      <c r="E10" s="110">
        <v>0.14224276502951005</v>
      </c>
      <c r="F10" s="110">
        <v>0.20267080934431544</v>
      </c>
      <c r="G10" s="110">
        <v>0.12693881671317567</v>
      </c>
      <c r="H10" s="110">
        <v>6.1507316884087594E-2</v>
      </c>
      <c r="I10" s="110">
        <v>2.0571252535938889E-2</v>
      </c>
      <c r="J10" s="110">
        <v>1.8141520737586416E-3</v>
      </c>
      <c r="K10" s="110">
        <v>2.3612302699912428E-5</v>
      </c>
      <c r="L10" s="111"/>
      <c r="M10" s="389"/>
      <c r="N10" s="389"/>
      <c r="O10" s="389"/>
      <c r="P10" s="385"/>
      <c r="Q10" s="385"/>
      <c r="R10" s="385"/>
      <c r="S10" s="385"/>
      <c r="T10" s="109"/>
      <c r="U10" s="157"/>
      <c r="V10" s="51"/>
      <c r="W10" s="51"/>
      <c r="X10" s="51"/>
      <c r="Y10" s="51"/>
      <c r="Z10" s="51"/>
      <c r="AA10" s="51"/>
      <c r="AB10" s="16"/>
      <c r="AC10" s="16"/>
      <c r="AD10" s="16"/>
      <c r="AE10" s="16"/>
      <c r="AF10" s="16"/>
      <c r="AG10" s="16"/>
      <c r="AH10" s="16"/>
      <c r="AI10" s="16"/>
      <c r="AJ10" s="16"/>
      <c r="AK10" s="16"/>
      <c r="AL10" s="16"/>
      <c r="AM10" s="16"/>
      <c r="AN10" s="16"/>
      <c r="AO10" s="16"/>
      <c r="AP10" s="16"/>
    </row>
    <row r="11" spans="1:42" s="47" customFormat="1" ht="12.75" customHeight="1" x14ac:dyDescent="0.2">
      <c r="A11" s="27">
        <v>1977</v>
      </c>
      <c r="B11" s="27"/>
      <c r="C11" s="110">
        <v>4.1214830138377468E-5</v>
      </c>
      <c r="D11" s="110">
        <v>2.2142768901846344E-2</v>
      </c>
      <c r="E11" s="110">
        <v>0.1327745354456161</v>
      </c>
      <c r="F11" s="110">
        <v>0.18624744094769205</v>
      </c>
      <c r="G11" s="110">
        <v>0.11922078088513009</v>
      </c>
      <c r="H11" s="110">
        <v>5.6151158411300334E-2</v>
      </c>
      <c r="I11" s="110">
        <v>1.9223453015264024E-2</v>
      </c>
      <c r="J11" s="110">
        <v>1.588040809887004E-3</v>
      </c>
      <c r="K11" s="110">
        <v>1.941417206321819E-5</v>
      </c>
      <c r="L11" s="111"/>
      <c r="M11" s="109"/>
      <c r="N11" s="109"/>
      <c r="O11" s="109"/>
      <c r="P11" s="109"/>
      <c r="Q11" s="109"/>
      <c r="R11" s="109"/>
      <c r="S11" s="109"/>
      <c r="T11" s="109"/>
      <c r="U11" s="157"/>
      <c r="V11" s="51"/>
      <c r="W11" s="51"/>
      <c r="X11" s="51"/>
      <c r="Y11" s="51"/>
      <c r="Z11" s="51"/>
      <c r="AA11" s="51"/>
      <c r="AB11" s="16"/>
      <c r="AC11" s="16"/>
      <c r="AD11" s="16"/>
      <c r="AE11" s="16"/>
      <c r="AF11" s="16"/>
      <c r="AG11" s="16"/>
      <c r="AH11" s="16"/>
      <c r="AI11" s="16"/>
      <c r="AJ11" s="16"/>
      <c r="AK11" s="16"/>
      <c r="AL11" s="16"/>
      <c r="AM11" s="16"/>
      <c r="AN11" s="16"/>
      <c r="AO11" s="16"/>
      <c r="AP11" s="16"/>
    </row>
    <row r="12" spans="1:42" s="47" customFormat="1" ht="12.75" customHeight="1" x14ac:dyDescent="0.2">
      <c r="A12" s="27">
        <v>1978</v>
      </c>
      <c r="B12" s="27"/>
      <c r="C12" s="110">
        <v>7.011524082464247E-5</v>
      </c>
      <c r="D12" s="110">
        <v>2.1356147879411407E-2</v>
      </c>
      <c r="E12" s="110">
        <v>0.12267049004281144</v>
      </c>
      <c r="F12" s="110">
        <v>0.1755517129359184</v>
      </c>
      <c r="G12" s="110">
        <v>0.11201151476499464</v>
      </c>
      <c r="H12" s="110">
        <v>5.4469263617315904E-2</v>
      </c>
      <c r="I12" s="110">
        <v>1.664974341617179E-2</v>
      </c>
      <c r="J12" s="110">
        <v>1.3723665169745433E-3</v>
      </c>
      <c r="K12" s="110">
        <v>2.3976174532849929E-5</v>
      </c>
      <c r="L12" s="111"/>
      <c r="M12" s="109"/>
      <c r="N12" s="109"/>
      <c r="O12" s="109"/>
      <c r="P12" s="109"/>
      <c r="Q12" s="109"/>
      <c r="R12" s="109"/>
      <c r="S12" s="109"/>
      <c r="T12" s="109"/>
      <c r="U12" s="157"/>
      <c r="V12" s="51"/>
      <c r="W12" s="51"/>
      <c r="X12" s="51"/>
      <c r="Y12" s="51"/>
      <c r="Z12" s="51"/>
      <c r="AA12" s="51"/>
      <c r="AB12" s="16"/>
      <c r="AC12" s="16"/>
      <c r="AD12" s="16"/>
      <c r="AE12" s="16"/>
      <c r="AF12" s="16"/>
      <c r="AG12" s="16"/>
      <c r="AH12" s="16"/>
      <c r="AI12" s="16"/>
      <c r="AJ12" s="16"/>
      <c r="AK12" s="16"/>
      <c r="AL12" s="16"/>
      <c r="AM12" s="16"/>
      <c r="AN12" s="16"/>
      <c r="AO12" s="16"/>
      <c r="AP12" s="16"/>
    </row>
    <row r="13" spans="1:42" s="47" customFormat="1" ht="12.75" customHeight="1" x14ac:dyDescent="0.2">
      <c r="A13" s="27">
        <v>1979</v>
      </c>
      <c r="B13" s="27"/>
      <c r="C13" s="110">
        <v>6.5074296511638384E-5</v>
      </c>
      <c r="D13" s="110">
        <v>2.0898812067524582E-2</v>
      </c>
      <c r="E13" s="110">
        <v>0.11219898319671479</v>
      </c>
      <c r="F13" s="110">
        <v>0.16410709690806005</v>
      </c>
      <c r="G13" s="110">
        <v>0.10257426878627739</v>
      </c>
      <c r="H13" s="110">
        <v>4.8752366062628769E-2</v>
      </c>
      <c r="I13" s="110">
        <v>1.3887579862509387E-2</v>
      </c>
      <c r="J13" s="110">
        <v>1.2525425435165939E-3</v>
      </c>
      <c r="K13" s="110">
        <v>1.3275670458695988E-5</v>
      </c>
      <c r="L13" s="111"/>
      <c r="M13" s="109"/>
      <c r="N13" s="109"/>
      <c r="O13" s="109"/>
      <c r="P13" s="109"/>
      <c r="Q13" s="109"/>
      <c r="R13" s="109"/>
      <c r="S13" s="109"/>
      <c r="T13" s="109"/>
      <c r="U13" s="157"/>
      <c r="V13" s="51"/>
      <c r="W13" s="51"/>
      <c r="X13" s="51"/>
      <c r="Y13" s="51"/>
      <c r="Z13" s="51"/>
      <c r="AA13" s="51"/>
      <c r="AB13" s="16"/>
      <c r="AC13" s="16"/>
      <c r="AD13" s="16"/>
      <c r="AE13" s="16"/>
      <c r="AF13" s="16"/>
      <c r="AG13" s="16"/>
      <c r="AH13" s="16"/>
      <c r="AI13" s="16"/>
      <c r="AJ13" s="16"/>
      <c r="AK13" s="16"/>
      <c r="AL13" s="16"/>
      <c r="AM13" s="16"/>
      <c r="AN13" s="16"/>
      <c r="AO13" s="16"/>
      <c r="AP13" s="16"/>
    </row>
    <row r="14" spans="1:42" s="47" customFormat="1" ht="12.75" customHeight="1" x14ac:dyDescent="0.2">
      <c r="A14" s="27">
        <v>1980</v>
      </c>
      <c r="B14" s="27"/>
      <c r="C14" s="110">
        <v>4.2509510345945478E-5</v>
      </c>
      <c r="D14" s="110">
        <v>1.8272376293065339E-2</v>
      </c>
      <c r="E14" s="110">
        <v>0.10182618556269195</v>
      </c>
      <c r="F14" s="110">
        <v>0.14778713870660576</v>
      </c>
      <c r="G14" s="110">
        <v>9.1766872759230761E-2</v>
      </c>
      <c r="H14" s="110">
        <v>4.3220827625905928E-2</v>
      </c>
      <c r="I14" s="110">
        <v>1.2836803650330667E-2</v>
      </c>
      <c r="J14" s="110">
        <v>1.1582280995564389E-3</v>
      </c>
      <c r="K14" s="110">
        <v>3.3759946524244704E-5</v>
      </c>
      <c r="L14" s="111"/>
      <c r="M14" s="109"/>
      <c r="N14" s="109"/>
      <c r="O14" s="109"/>
      <c r="P14" s="109"/>
      <c r="Q14" s="109"/>
      <c r="R14" s="109"/>
      <c r="S14" s="109"/>
      <c r="T14" s="109"/>
      <c r="U14" s="157"/>
      <c r="V14" s="51"/>
      <c r="W14" s="51"/>
      <c r="X14" s="51"/>
      <c r="Y14" s="51"/>
      <c r="Z14" s="51"/>
      <c r="AA14" s="51"/>
      <c r="AB14" s="16"/>
      <c r="AC14" s="16"/>
      <c r="AD14" s="16"/>
      <c r="AE14" s="16"/>
      <c r="AF14" s="16"/>
      <c r="AG14" s="16"/>
      <c r="AH14" s="16"/>
      <c r="AI14" s="16"/>
      <c r="AJ14" s="16"/>
      <c r="AK14" s="16"/>
      <c r="AL14" s="16"/>
      <c r="AM14" s="16"/>
      <c r="AN14" s="16"/>
      <c r="AO14" s="16"/>
      <c r="AP14" s="16"/>
    </row>
    <row r="15" spans="1:42" s="47" customFormat="1" ht="12.75" customHeight="1" x14ac:dyDescent="0.2">
      <c r="A15" s="27">
        <v>1981</v>
      </c>
      <c r="B15" s="27"/>
      <c r="C15" s="110">
        <v>4.13826205783201E-5</v>
      </c>
      <c r="D15" s="110">
        <v>1.6125017859189319E-2</v>
      </c>
      <c r="E15" s="110">
        <v>9.1831383353964513E-2</v>
      </c>
      <c r="F15" s="110">
        <v>0.13929227855590559</v>
      </c>
      <c r="G15" s="110">
        <v>8.7782676988134314E-2</v>
      </c>
      <c r="H15" s="110">
        <v>4.1390140839808263E-2</v>
      </c>
      <c r="I15" s="110">
        <v>1.1656404936531093E-2</v>
      </c>
      <c r="J15" s="110">
        <v>9.363812543161323E-4</v>
      </c>
      <c r="K15" s="110">
        <v>2.346250310157307E-5</v>
      </c>
      <c r="L15" s="111"/>
      <c r="M15" s="109"/>
      <c r="N15" s="109"/>
      <c r="O15" s="109"/>
      <c r="P15" s="109"/>
      <c r="Q15" s="109"/>
      <c r="R15" s="109"/>
      <c r="S15" s="109"/>
      <c r="T15" s="109"/>
      <c r="U15" s="157"/>
      <c r="V15" s="51"/>
      <c r="W15" s="51"/>
      <c r="X15" s="51"/>
      <c r="Y15" s="51"/>
      <c r="Z15" s="51"/>
      <c r="AA15" s="51"/>
      <c r="AB15" s="16"/>
      <c r="AC15" s="16"/>
      <c r="AD15" s="16"/>
      <c r="AE15" s="16"/>
      <c r="AF15" s="16"/>
      <c r="AG15" s="16"/>
      <c r="AH15" s="16"/>
      <c r="AI15" s="16"/>
      <c r="AJ15" s="16"/>
      <c r="AK15" s="16"/>
      <c r="AL15" s="16"/>
      <c r="AM15" s="16"/>
      <c r="AN15" s="16"/>
      <c r="AO15" s="16"/>
      <c r="AP15" s="16"/>
    </row>
    <row r="16" spans="1:42" s="47" customFormat="1" ht="12.75" customHeight="1" x14ac:dyDescent="0.2">
      <c r="A16" s="27">
        <v>1982</v>
      </c>
      <c r="B16" s="27"/>
      <c r="C16" s="110">
        <v>5.2218965768976686E-5</v>
      </c>
      <c r="D16" s="110">
        <v>1.4608067542120342E-2</v>
      </c>
      <c r="E16" s="110">
        <v>8.3358534771261025E-2</v>
      </c>
      <c r="F16" s="110">
        <v>0.13359360979025967</v>
      </c>
      <c r="G16" s="110">
        <v>8.4974174103052733E-2</v>
      </c>
      <c r="H16" s="110">
        <v>3.7719490473395428E-2</v>
      </c>
      <c r="I16" s="110">
        <v>1.10108365106823E-2</v>
      </c>
      <c r="J16" s="110">
        <v>9.6175648793246074E-4</v>
      </c>
      <c r="K16" s="110">
        <v>3.2109767843749927E-5</v>
      </c>
      <c r="L16" s="111"/>
      <c r="M16" s="109"/>
      <c r="N16" s="109"/>
      <c r="O16" s="109"/>
      <c r="P16" s="109"/>
      <c r="Q16" s="109"/>
      <c r="R16" s="109"/>
      <c r="S16" s="109"/>
      <c r="T16" s="109"/>
      <c r="U16" s="157"/>
      <c r="V16" s="51"/>
      <c r="W16" s="51"/>
      <c r="X16" s="51"/>
      <c r="Y16" s="51"/>
      <c r="Z16" s="51"/>
      <c r="AA16" s="51"/>
      <c r="AB16" s="16"/>
      <c r="AC16" s="16"/>
      <c r="AD16" s="16"/>
      <c r="AE16" s="16"/>
      <c r="AF16" s="16"/>
      <c r="AG16" s="16"/>
      <c r="AH16" s="16"/>
      <c r="AI16" s="16"/>
      <c r="AJ16" s="16"/>
      <c r="AK16" s="16"/>
      <c r="AL16" s="16"/>
      <c r="AM16" s="16"/>
      <c r="AN16" s="16"/>
      <c r="AO16" s="16"/>
      <c r="AP16" s="16"/>
    </row>
    <row r="17" spans="1:42" s="47" customFormat="1" ht="12.75" customHeight="1" x14ac:dyDescent="0.2">
      <c r="A17" s="27">
        <v>1983</v>
      </c>
      <c r="B17" s="27"/>
      <c r="C17" s="110">
        <v>5.8473858152774326E-5</v>
      </c>
      <c r="D17" s="110">
        <v>1.4118129928828306E-2</v>
      </c>
      <c r="E17" s="110">
        <v>7.2582196864090981E-2</v>
      </c>
      <c r="F17" s="110">
        <v>0.12573374145853256</v>
      </c>
      <c r="G17" s="110">
        <v>7.8649639190511961E-2</v>
      </c>
      <c r="H17" s="110">
        <v>3.5412849070853132E-2</v>
      </c>
      <c r="I17" s="110">
        <v>9.6090738665825428E-3</v>
      </c>
      <c r="J17" s="110">
        <v>7.4191365636345531E-4</v>
      </c>
      <c r="K17" s="110">
        <v>1.6423377455810956E-5</v>
      </c>
      <c r="L17" s="111"/>
      <c r="M17" s="109"/>
      <c r="N17" s="109"/>
      <c r="O17" s="109"/>
      <c r="P17" s="109"/>
      <c r="Q17" s="109"/>
      <c r="R17" s="109"/>
      <c r="S17" s="109"/>
      <c r="T17" s="109"/>
      <c r="U17" s="157"/>
      <c r="V17" s="51"/>
      <c r="W17" s="51"/>
      <c r="X17" s="51"/>
      <c r="Y17" s="51"/>
      <c r="Z17" s="51"/>
      <c r="AA17" s="51"/>
      <c r="AB17" s="16"/>
      <c r="AC17" s="16"/>
      <c r="AD17" s="16"/>
      <c r="AE17" s="16"/>
      <c r="AF17" s="16"/>
      <c r="AG17" s="16"/>
      <c r="AH17" s="16"/>
      <c r="AI17" s="16"/>
      <c r="AJ17" s="16"/>
      <c r="AK17" s="16"/>
      <c r="AL17" s="16"/>
      <c r="AM17" s="16"/>
      <c r="AN17" s="16"/>
      <c r="AO17" s="16"/>
      <c r="AP17" s="16"/>
    </row>
    <row r="18" spans="1:42" s="47" customFormat="1" ht="12.75" customHeight="1" x14ac:dyDescent="0.2">
      <c r="A18" s="27">
        <v>1984</v>
      </c>
      <c r="B18" s="27"/>
      <c r="C18" s="110">
        <v>3.1699284409690666E-5</v>
      </c>
      <c r="D18" s="110">
        <v>1.3998717939198638E-2</v>
      </c>
      <c r="E18" s="110">
        <v>6.6479446422722868E-2</v>
      </c>
      <c r="F18" s="110">
        <v>0.12079443808138059</v>
      </c>
      <c r="G18" s="110">
        <v>8.1608532801867847E-2</v>
      </c>
      <c r="H18" s="110">
        <v>3.4603796191537209E-2</v>
      </c>
      <c r="I18" s="110">
        <v>9.4231324711133296E-3</v>
      </c>
      <c r="J18" s="110">
        <v>8.1478231432066445E-4</v>
      </c>
      <c r="K18" s="110">
        <v>2.1896434663123513E-5</v>
      </c>
      <c r="L18" s="111"/>
      <c r="M18" s="109"/>
      <c r="N18" s="109"/>
      <c r="O18" s="109"/>
      <c r="P18" s="109"/>
      <c r="Q18" s="109"/>
      <c r="R18" s="109"/>
      <c r="S18" s="109"/>
      <c r="T18" s="109"/>
      <c r="U18" s="157"/>
      <c r="V18" s="51"/>
      <c r="W18" s="51"/>
      <c r="X18" s="51"/>
      <c r="Y18" s="51"/>
      <c r="Z18" s="51"/>
      <c r="AA18" s="51"/>
      <c r="AB18" s="16"/>
      <c r="AC18" s="16"/>
      <c r="AD18" s="16"/>
      <c r="AE18" s="16"/>
      <c r="AF18" s="16"/>
      <c r="AG18" s="16"/>
      <c r="AH18" s="16"/>
      <c r="AI18" s="16"/>
      <c r="AJ18" s="16"/>
      <c r="AK18" s="16"/>
      <c r="AL18" s="16"/>
      <c r="AM18" s="16"/>
      <c r="AN18" s="16"/>
      <c r="AO18" s="16"/>
      <c r="AP18" s="16"/>
    </row>
    <row r="19" spans="1:42" s="47" customFormat="1" ht="12.75" customHeight="1" x14ac:dyDescent="0.2">
      <c r="A19" s="27">
        <v>1985</v>
      </c>
      <c r="B19" s="27"/>
      <c r="C19" s="110">
        <v>4.8896292148209068E-5</v>
      </c>
      <c r="D19" s="110">
        <v>1.2867593259047867E-2</v>
      </c>
      <c r="E19" s="110">
        <v>5.9624494604571789E-2</v>
      </c>
      <c r="F19" s="110">
        <v>0.11705544546977911</v>
      </c>
      <c r="G19" s="110">
        <v>7.7297762558348873E-2</v>
      </c>
      <c r="H19" s="110">
        <v>3.332492226893452E-2</v>
      </c>
      <c r="I19" s="110">
        <v>9.1649009518043924E-3</v>
      </c>
      <c r="J19" s="110">
        <v>8.5558900721692988E-4</v>
      </c>
      <c r="K19" s="110">
        <v>1.2863532465396611E-5</v>
      </c>
      <c r="L19" s="111"/>
      <c r="M19" s="109"/>
      <c r="N19" s="109"/>
      <c r="O19" s="109"/>
      <c r="P19" s="109"/>
      <c r="Q19" s="109"/>
      <c r="R19" s="109"/>
      <c r="S19" s="109"/>
      <c r="T19" s="109"/>
      <c r="U19" s="157"/>
      <c r="V19" s="51"/>
      <c r="W19" s="51"/>
      <c r="X19" s="51"/>
      <c r="Y19" s="51"/>
      <c r="Z19" s="51"/>
      <c r="AA19" s="51"/>
      <c r="AB19" s="16"/>
      <c r="AC19" s="16"/>
      <c r="AD19" s="16"/>
      <c r="AE19" s="16"/>
      <c r="AF19" s="16"/>
      <c r="AG19" s="16"/>
      <c r="AH19" s="16"/>
      <c r="AI19" s="16"/>
      <c r="AJ19" s="16"/>
      <c r="AK19" s="16"/>
      <c r="AL19" s="16"/>
      <c r="AM19" s="16"/>
      <c r="AN19" s="16"/>
      <c r="AO19" s="16"/>
      <c r="AP19" s="16"/>
    </row>
    <row r="20" spans="1:42" s="47" customFormat="1" ht="12.75" customHeight="1" x14ac:dyDescent="0.2">
      <c r="A20" s="27">
        <v>1986</v>
      </c>
      <c r="B20" s="27"/>
      <c r="C20" s="110">
        <v>2.2380291284430396E-5</v>
      </c>
      <c r="D20" s="110">
        <v>1.1930893542052453E-2</v>
      </c>
      <c r="E20" s="110">
        <v>5.2928486009694013E-2</v>
      </c>
      <c r="F20" s="110">
        <v>0.1116014671020733</v>
      </c>
      <c r="G20" s="110">
        <v>7.7555081213717569E-2</v>
      </c>
      <c r="H20" s="110">
        <v>3.141447805891473E-2</v>
      </c>
      <c r="I20" s="110">
        <v>7.9664653340771226E-3</v>
      </c>
      <c r="J20" s="110">
        <v>4.3403655838435411E-4</v>
      </c>
      <c r="K20" s="110">
        <v>1.3986404236034278E-6</v>
      </c>
      <c r="L20" s="111"/>
      <c r="M20" s="109"/>
      <c r="N20" s="109"/>
      <c r="O20" s="109"/>
      <c r="P20" s="109"/>
      <c r="Q20" s="109"/>
      <c r="R20" s="109"/>
      <c r="S20" s="109"/>
      <c r="T20" s="109"/>
      <c r="U20" s="157"/>
      <c r="V20" s="51"/>
      <c r="W20" s="51"/>
      <c r="X20" s="51"/>
      <c r="Y20" s="51"/>
      <c r="Z20" s="51"/>
      <c r="AA20" s="51"/>
      <c r="AB20" s="16"/>
      <c r="AC20" s="16"/>
      <c r="AD20" s="16"/>
      <c r="AE20" s="16"/>
      <c r="AF20" s="16"/>
      <c r="AG20" s="16"/>
      <c r="AH20" s="16"/>
      <c r="AI20" s="16"/>
      <c r="AJ20" s="16"/>
      <c r="AK20" s="16"/>
      <c r="AL20" s="16"/>
      <c r="AM20" s="16"/>
      <c r="AN20" s="16"/>
      <c r="AO20" s="16"/>
      <c r="AP20" s="16"/>
    </row>
    <row r="21" spans="1:42" s="47" customFormat="1" ht="12.75" customHeight="1" x14ac:dyDescent="0.2">
      <c r="A21" s="27">
        <v>1987</v>
      </c>
      <c r="B21" s="27"/>
      <c r="C21" s="110">
        <v>2.2959666065827396E-5</v>
      </c>
      <c r="D21" s="110">
        <v>1.0908518545819548E-2</v>
      </c>
      <c r="E21" s="110">
        <v>4.8307426508089606E-2</v>
      </c>
      <c r="F21" s="110">
        <v>0.11008467212727358</v>
      </c>
      <c r="G21" s="110">
        <v>7.630247865183612E-2</v>
      </c>
      <c r="H21" s="110">
        <v>3.031793785760056E-2</v>
      </c>
      <c r="I21" s="110">
        <v>6.8025079503181932E-3</v>
      </c>
      <c r="J21" s="110">
        <v>3.9775575695171996E-4</v>
      </c>
      <c r="K21" s="110">
        <v>2.7428350120969308E-6</v>
      </c>
      <c r="L21" s="111"/>
      <c r="M21" s="109"/>
      <c r="N21" s="109"/>
      <c r="O21" s="109"/>
      <c r="P21" s="109"/>
      <c r="Q21" s="109"/>
      <c r="R21" s="109"/>
      <c r="S21" s="109"/>
      <c r="T21" s="109"/>
      <c r="U21" s="157"/>
      <c r="V21" s="51"/>
      <c r="W21" s="51"/>
      <c r="X21" s="51"/>
      <c r="Y21" s="51"/>
      <c r="Z21" s="51"/>
      <c r="AA21" s="51"/>
      <c r="AB21" s="16"/>
      <c r="AC21" s="16"/>
      <c r="AD21" s="16"/>
      <c r="AE21" s="16"/>
      <c r="AF21" s="16"/>
      <c r="AG21" s="16"/>
      <c r="AH21" s="16"/>
      <c r="AI21" s="16"/>
      <c r="AJ21" s="16"/>
      <c r="AK21" s="16"/>
      <c r="AL21" s="16"/>
      <c r="AM21" s="16"/>
      <c r="AN21" s="16"/>
      <c r="AO21" s="16"/>
      <c r="AP21" s="16"/>
    </row>
    <row r="22" spans="1:42" s="47" customFormat="1" ht="12.75" customHeight="1" x14ac:dyDescent="0.2">
      <c r="A22" s="27">
        <v>1988</v>
      </c>
      <c r="B22" s="27"/>
      <c r="C22" s="110">
        <v>2.5594607112558894E-5</v>
      </c>
      <c r="D22" s="110">
        <v>1.0051166524870286E-2</v>
      </c>
      <c r="E22" s="110">
        <v>4.5034459438091E-2</v>
      </c>
      <c r="F22" s="110">
        <v>0.10342409648129892</v>
      </c>
      <c r="G22" s="110">
        <v>7.6052335791096534E-2</v>
      </c>
      <c r="H22" s="110">
        <v>2.8292688489631145E-2</v>
      </c>
      <c r="I22" s="110">
        <v>6.6817961761400559E-3</v>
      </c>
      <c r="J22" s="110">
        <v>2.6938184147970716E-4</v>
      </c>
      <c r="K22" s="110">
        <v>0</v>
      </c>
      <c r="L22" s="111"/>
      <c r="M22" s="109"/>
      <c r="N22" s="109"/>
      <c r="O22" s="109"/>
      <c r="P22" s="109"/>
      <c r="Q22" s="109"/>
      <c r="R22" s="109"/>
      <c r="S22" s="109"/>
      <c r="T22" s="109"/>
      <c r="U22" s="157"/>
      <c r="V22" s="51"/>
      <c r="W22" s="51"/>
      <c r="X22" s="51"/>
      <c r="Y22" s="51"/>
      <c r="Z22" s="51"/>
      <c r="AA22" s="51"/>
      <c r="AB22" s="16"/>
      <c r="AC22" s="16"/>
      <c r="AD22" s="16"/>
      <c r="AE22" s="16"/>
      <c r="AF22" s="16"/>
      <c r="AG22" s="16"/>
      <c r="AH22" s="16"/>
      <c r="AI22" s="16"/>
      <c r="AJ22" s="16"/>
      <c r="AK22" s="16"/>
      <c r="AL22" s="16"/>
      <c r="AM22" s="16"/>
      <c r="AN22" s="16"/>
      <c r="AO22" s="16"/>
      <c r="AP22" s="16"/>
    </row>
    <row r="23" spans="1:42" s="47" customFormat="1" ht="12.75" customHeight="1" x14ac:dyDescent="0.2">
      <c r="A23" s="27">
        <v>1989</v>
      </c>
      <c r="B23" s="27"/>
      <c r="C23" s="110">
        <v>1.8325975338849014E-5</v>
      </c>
      <c r="D23" s="110">
        <v>8.419152228590113E-3</v>
      </c>
      <c r="E23" s="110">
        <v>4.1820547619920968E-2</v>
      </c>
      <c r="F23" s="110">
        <v>9.9862935692506899E-2</v>
      </c>
      <c r="G23" s="110">
        <v>7.825043950144854E-2</v>
      </c>
      <c r="H23" s="110">
        <v>2.8542724783305096E-2</v>
      </c>
      <c r="I23" s="110">
        <v>5.7443714837785553E-3</v>
      </c>
      <c r="J23" s="110">
        <v>3.5218720104301596E-4</v>
      </c>
      <c r="K23" s="110">
        <v>0</v>
      </c>
      <c r="L23" s="111"/>
      <c r="M23" s="109"/>
      <c r="N23" s="109"/>
      <c r="O23" s="109"/>
      <c r="P23" s="109"/>
      <c r="Q23" s="109"/>
      <c r="R23" s="109"/>
      <c r="S23" s="109"/>
      <c r="T23" s="109"/>
      <c r="U23" s="157"/>
      <c r="V23" s="51"/>
      <c r="W23" s="51"/>
      <c r="X23" s="51"/>
      <c r="Y23" s="51"/>
      <c r="Z23" s="51"/>
      <c r="AA23" s="51"/>
      <c r="AB23" s="16"/>
      <c r="AC23" s="16"/>
      <c r="AD23" s="16"/>
      <c r="AE23" s="16"/>
      <c r="AF23" s="16"/>
      <c r="AG23" s="16"/>
      <c r="AH23" s="16"/>
      <c r="AI23" s="16"/>
      <c r="AJ23" s="16"/>
      <c r="AK23" s="16"/>
      <c r="AL23" s="16"/>
      <c r="AM23" s="16"/>
      <c r="AN23" s="16"/>
      <c r="AO23" s="16"/>
      <c r="AP23" s="16"/>
    </row>
    <row r="24" spans="1:42" s="47" customFormat="1" ht="12.75" customHeight="1" x14ac:dyDescent="0.2">
      <c r="A24" s="27">
        <v>1990</v>
      </c>
      <c r="B24" s="27"/>
      <c r="C24" s="110">
        <v>1.6944137881987534E-5</v>
      </c>
      <c r="D24" s="110">
        <v>7.2853544897678096E-3</v>
      </c>
      <c r="E24" s="110">
        <v>3.652818393262984E-2</v>
      </c>
      <c r="F24" s="110">
        <v>9.6928171567851579E-2</v>
      </c>
      <c r="G24" s="110">
        <v>7.9023691410470609E-2</v>
      </c>
      <c r="H24" s="110">
        <v>2.8502248911622986E-2</v>
      </c>
      <c r="I24" s="110">
        <v>5.4858474486700649E-3</v>
      </c>
      <c r="J24" s="110">
        <v>3.6819612321780163E-4</v>
      </c>
      <c r="K24" s="110">
        <v>0</v>
      </c>
      <c r="L24" s="111"/>
      <c r="M24" s="109"/>
      <c r="N24" s="109"/>
      <c r="O24" s="109"/>
      <c r="P24" s="109"/>
      <c r="Q24" s="109"/>
      <c r="R24" s="109"/>
      <c r="S24" s="109"/>
      <c r="T24" s="109"/>
      <c r="U24" s="157"/>
      <c r="V24" s="51"/>
      <c r="W24" s="51"/>
      <c r="X24" s="51"/>
      <c r="Y24" s="51"/>
      <c r="Z24" s="51"/>
      <c r="AA24" s="51"/>
      <c r="AB24" s="16"/>
      <c r="AC24" s="16"/>
      <c r="AD24" s="16"/>
      <c r="AE24" s="16"/>
      <c r="AF24" s="16"/>
      <c r="AG24" s="16"/>
      <c r="AH24" s="16"/>
      <c r="AI24" s="16"/>
      <c r="AJ24" s="16"/>
      <c r="AK24" s="16"/>
      <c r="AL24" s="16"/>
      <c r="AM24" s="16"/>
      <c r="AN24" s="16"/>
      <c r="AO24" s="16"/>
      <c r="AP24" s="16"/>
    </row>
    <row r="25" spans="1:42" s="47" customFormat="1" ht="12.75" customHeight="1" x14ac:dyDescent="0.2">
      <c r="A25" s="112">
        <v>1991</v>
      </c>
      <c r="B25" s="112"/>
      <c r="C25" s="110">
        <v>1.9735500437470258E-5</v>
      </c>
      <c r="D25" s="110">
        <v>6.8682076460528495E-3</v>
      </c>
      <c r="E25" s="110">
        <v>3.2521713556564351E-2</v>
      </c>
      <c r="F25" s="110">
        <v>9.2644628099173551E-2</v>
      </c>
      <c r="G25" s="110">
        <v>8.1255794655342869E-2</v>
      </c>
      <c r="H25" s="110">
        <v>2.83733158809325E-2</v>
      </c>
      <c r="I25" s="110">
        <v>5.3570620446214421E-3</v>
      </c>
      <c r="J25" s="110">
        <v>2.3242519991708074E-4</v>
      </c>
      <c r="K25" s="110">
        <v>1.2909905641499666E-6</v>
      </c>
      <c r="L25" s="111"/>
      <c r="M25" s="109"/>
      <c r="N25" s="109"/>
      <c r="O25" s="109"/>
      <c r="P25" s="109"/>
      <c r="Q25" s="109"/>
      <c r="R25" s="109"/>
      <c r="S25" s="109"/>
      <c r="T25" s="109"/>
      <c r="U25" s="157"/>
      <c r="V25" s="51"/>
      <c r="W25" s="51"/>
      <c r="X25" s="51"/>
      <c r="Y25" s="51"/>
      <c r="Z25" s="51"/>
      <c r="AA25" s="51"/>
      <c r="AB25" s="16"/>
      <c r="AC25" s="16"/>
      <c r="AD25" s="16"/>
      <c r="AE25" s="16"/>
      <c r="AF25" s="16"/>
      <c r="AG25" s="16"/>
      <c r="AH25" s="16"/>
      <c r="AI25" s="16"/>
      <c r="AJ25" s="16"/>
      <c r="AK25" s="16"/>
      <c r="AL25" s="16"/>
      <c r="AM25" s="16"/>
      <c r="AN25" s="16"/>
      <c r="AO25" s="16"/>
      <c r="AP25" s="16"/>
    </row>
    <row r="26" spans="1:42" s="47" customFormat="1" ht="12.75" customHeight="1" x14ac:dyDescent="0.2">
      <c r="A26" s="112">
        <v>1992</v>
      </c>
      <c r="B26" s="112"/>
      <c r="C26" s="110">
        <v>1.8230668085620334E-5</v>
      </c>
      <c r="D26" s="110">
        <v>6.2280201064241134E-3</v>
      </c>
      <c r="E26" s="110">
        <v>3.0069148236532065E-2</v>
      </c>
      <c r="F26" s="110">
        <v>9.1829453429177588E-2</v>
      </c>
      <c r="G26" s="110">
        <v>8.6791899624907742E-2</v>
      </c>
      <c r="H26" s="110">
        <v>3.0971323053787934E-2</v>
      </c>
      <c r="I26" s="110">
        <v>5.2102968068645375E-3</v>
      </c>
      <c r="J26" s="110">
        <v>2.1066189968882228E-4</v>
      </c>
      <c r="K26" s="110">
        <v>0</v>
      </c>
      <c r="L26" s="111"/>
      <c r="M26" s="109"/>
      <c r="N26" s="109"/>
      <c r="O26" s="109"/>
      <c r="P26" s="109"/>
      <c r="Q26" s="109"/>
      <c r="R26" s="109"/>
      <c r="S26" s="109"/>
      <c r="T26" s="109"/>
      <c r="U26" s="157"/>
      <c r="V26" s="51"/>
      <c r="W26" s="51"/>
      <c r="X26" s="51"/>
      <c r="Y26" s="51"/>
      <c r="Z26" s="51"/>
      <c r="AA26" s="51"/>
      <c r="AB26" s="16"/>
      <c r="AC26" s="16"/>
      <c r="AD26" s="16"/>
      <c r="AE26" s="16"/>
      <c r="AF26" s="16"/>
      <c r="AG26" s="16"/>
      <c r="AH26" s="16"/>
      <c r="AI26" s="16"/>
      <c r="AJ26" s="16"/>
      <c r="AK26" s="16"/>
      <c r="AL26" s="16"/>
      <c r="AM26" s="16"/>
      <c r="AN26" s="16"/>
      <c r="AO26" s="16"/>
      <c r="AP26" s="16"/>
    </row>
    <row r="27" spans="1:42" s="47" customFormat="1" ht="12.75" customHeight="1" x14ac:dyDescent="0.2">
      <c r="A27" s="112">
        <v>1993</v>
      </c>
      <c r="B27" s="112"/>
      <c r="C27" s="110">
        <v>3.3084021599139819E-5</v>
      </c>
      <c r="D27" s="110">
        <v>5.425307875761844E-3</v>
      </c>
      <c r="E27" s="110">
        <v>2.6577779431878449E-2</v>
      </c>
      <c r="F27" s="110">
        <v>8.6374678581068606E-2</v>
      </c>
      <c r="G27" s="110">
        <v>8.769157686826512E-2</v>
      </c>
      <c r="H27" s="110">
        <v>3.1802406668612761E-2</v>
      </c>
      <c r="I27" s="110">
        <v>5.1436840082298941E-3</v>
      </c>
      <c r="J27" s="110">
        <v>1.8590600127810377E-4</v>
      </c>
      <c r="K27" s="110">
        <v>3.7697203495787337E-6</v>
      </c>
      <c r="L27" s="111"/>
      <c r="M27" s="109"/>
      <c r="N27" s="109"/>
      <c r="O27" s="109"/>
      <c r="P27" s="109"/>
      <c r="Q27" s="109"/>
      <c r="R27" s="109"/>
      <c r="S27" s="109"/>
      <c r="T27" s="109"/>
      <c r="U27" s="157"/>
      <c r="V27" s="51"/>
      <c r="W27" s="51"/>
      <c r="X27" s="51"/>
      <c r="Y27" s="51"/>
      <c r="Z27" s="51"/>
      <c r="AA27" s="51"/>
      <c r="AB27" s="16"/>
      <c r="AC27" s="16"/>
      <c r="AD27" s="16"/>
      <c r="AE27" s="16"/>
      <c r="AF27" s="16"/>
      <c r="AG27" s="16"/>
      <c r="AH27" s="16"/>
      <c r="AI27" s="16"/>
      <c r="AJ27" s="16"/>
      <c r="AK27" s="16"/>
      <c r="AL27" s="16"/>
      <c r="AM27" s="16"/>
      <c r="AN27" s="16"/>
      <c r="AO27" s="16"/>
      <c r="AP27" s="16"/>
    </row>
    <row r="28" spans="1:42" s="47" customFormat="1" ht="12.75" customHeight="1" x14ac:dyDescent="0.2">
      <c r="A28" s="112">
        <v>1994</v>
      </c>
      <c r="B28" s="112"/>
      <c r="C28" s="110">
        <v>1.2250818354666092E-5</v>
      </c>
      <c r="D28" s="110">
        <v>4.8820526445637943E-3</v>
      </c>
      <c r="E28" s="110">
        <v>2.2161530892806237E-2</v>
      </c>
      <c r="F28" s="110">
        <v>7.8849345554675418E-2</v>
      </c>
      <c r="G28" s="110">
        <v>8.8374037728424212E-2</v>
      </c>
      <c r="H28" s="110">
        <v>3.2634548954460357E-2</v>
      </c>
      <c r="I28" s="110">
        <v>5.2174310146019566E-3</v>
      </c>
      <c r="J28" s="110">
        <v>2.3875845602865101E-4</v>
      </c>
      <c r="K28" s="110">
        <v>0</v>
      </c>
      <c r="L28" s="111"/>
      <c r="M28" s="109"/>
      <c r="N28" s="109"/>
      <c r="O28" s="109"/>
      <c r="P28" s="109"/>
      <c r="Q28" s="109"/>
      <c r="R28" s="109"/>
      <c r="S28" s="109"/>
      <c r="T28" s="109"/>
      <c r="U28" s="157"/>
      <c r="V28" s="51"/>
      <c r="W28" s="51"/>
      <c r="X28" s="51"/>
      <c r="Y28" s="51"/>
      <c r="Z28" s="51"/>
      <c r="AA28" s="51"/>
      <c r="AB28" s="16"/>
      <c r="AC28" s="16"/>
      <c r="AD28" s="16"/>
      <c r="AE28" s="16"/>
      <c r="AF28" s="16"/>
      <c r="AG28" s="16"/>
      <c r="AH28" s="16"/>
      <c r="AI28" s="16"/>
      <c r="AJ28" s="16"/>
      <c r="AK28" s="16"/>
      <c r="AL28" s="16"/>
      <c r="AM28" s="16"/>
      <c r="AN28" s="16"/>
      <c r="AO28" s="16"/>
      <c r="AP28" s="16"/>
    </row>
    <row r="29" spans="1:42" s="47" customFormat="1" ht="12.75" customHeight="1" x14ac:dyDescent="0.2">
      <c r="A29" s="112">
        <v>1995</v>
      </c>
      <c r="B29" s="112"/>
      <c r="C29" s="110">
        <v>3.5494797476826968E-5</v>
      </c>
      <c r="D29" s="110">
        <v>4.3271969979763849E-3</v>
      </c>
      <c r="E29" s="110">
        <v>1.9023182943166593E-2</v>
      </c>
      <c r="F29" s="110">
        <v>7.2872645815881862E-2</v>
      </c>
      <c r="G29" s="110">
        <v>9.0595415863258769E-2</v>
      </c>
      <c r="H29" s="110">
        <v>3.4580618577940307E-2</v>
      </c>
      <c r="I29" s="110">
        <v>5.2802207472931774E-3</v>
      </c>
      <c r="J29" s="110">
        <v>2.6063799648705312E-4</v>
      </c>
      <c r="K29" s="110">
        <v>0</v>
      </c>
      <c r="L29" s="111"/>
      <c r="M29" s="109"/>
      <c r="N29" s="109"/>
      <c r="O29" s="109"/>
      <c r="P29" s="109"/>
      <c r="Q29" s="109"/>
      <c r="R29" s="109"/>
      <c r="S29" s="109"/>
      <c r="T29" s="109"/>
      <c r="U29" s="157"/>
      <c r="V29" s="51"/>
      <c r="W29" s="51"/>
      <c r="X29" s="51"/>
      <c r="Y29" s="51"/>
      <c r="Z29" s="51"/>
      <c r="AA29" s="51"/>
      <c r="AB29" s="16"/>
      <c r="AC29" s="16"/>
      <c r="AD29" s="16"/>
      <c r="AE29" s="16"/>
      <c r="AF29" s="16"/>
      <c r="AG29" s="16"/>
      <c r="AH29" s="16"/>
      <c r="AI29" s="16"/>
      <c r="AJ29" s="16"/>
      <c r="AK29" s="16"/>
      <c r="AL29" s="16"/>
      <c r="AM29" s="16"/>
      <c r="AN29" s="16"/>
      <c r="AO29" s="16"/>
      <c r="AP29" s="16"/>
    </row>
    <row r="30" spans="1:42" s="47" customFormat="1" ht="12.75" customHeight="1" x14ac:dyDescent="0.2">
      <c r="A30" s="112">
        <v>1996</v>
      </c>
      <c r="B30" s="112"/>
      <c r="C30" s="110">
        <v>2.0869624196764036E-5</v>
      </c>
      <c r="D30" s="110">
        <v>4.2186468805464252E-3</v>
      </c>
      <c r="E30" s="110">
        <v>1.6848113069758558E-2</v>
      </c>
      <c r="F30" s="110">
        <v>6.9524256374760174E-2</v>
      </c>
      <c r="G30" s="110">
        <v>9.3419975113531215E-2</v>
      </c>
      <c r="H30" s="110">
        <v>3.6116709965877451E-2</v>
      </c>
      <c r="I30" s="110">
        <v>5.4652176149023084E-3</v>
      </c>
      <c r="J30" s="110">
        <v>1.9799711772767193E-4</v>
      </c>
      <c r="K30" s="110">
        <v>0</v>
      </c>
      <c r="L30" s="111"/>
      <c r="M30" s="109"/>
      <c r="N30" s="109"/>
      <c r="O30" s="109"/>
      <c r="P30" s="109"/>
      <c r="Q30" s="109"/>
      <c r="R30" s="109"/>
      <c r="S30" s="109"/>
      <c r="T30" s="109"/>
      <c r="U30" s="157"/>
      <c r="V30" s="51"/>
      <c r="W30" s="51"/>
      <c r="X30" s="51"/>
      <c r="Y30" s="51"/>
      <c r="Z30" s="51"/>
      <c r="AA30" s="51"/>
      <c r="AB30" s="16"/>
      <c r="AC30" s="16"/>
      <c r="AD30" s="16"/>
      <c r="AE30" s="16"/>
      <c r="AF30" s="16"/>
      <c r="AG30" s="16"/>
      <c r="AH30" s="16"/>
      <c r="AI30" s="16"/>
      <c r="AJ30" s="16"/>
      <c r="AK30" s="16"/>
      <c r="AL30" s="16"/>
      <c r="AM30" s="16"/>
      <c r="AN30" s="16"/>
      <c r="AO30" s="16"/>
      <c r="AP30" s="16"/>
    </row>
    <row r="31" spans="1:42" s="47" customFormat="1" ht="12.75" customHeight="1" x14ac:dyDescent="0.2">
      <c r="A31" s="112">
        <v>1997</v>
      </c>
      <c r="B31" s="112"/>
      <c r="C31" s="110">
        <v>2.9414065137447248E-5</v>
      </c>
      <c r="D31" s="110">
        <v>4.5087850271880812E-3</v>
      </c>
      <c r="E31" s="110">
        <v>1.6730308934038408E-2</v>
      </c>
      <c r="F31" s="110">
        <v>6.428496823443397E-2</v>
      </c>
      <c r="G31" s="110">
        <v>9.6485147775068766E-2</v>
      </c>
      <c r="H31" s="110">
        <v>3.8819617109752409E-2</v>
      </c>
      <c r="I31" s="110">
        <v>5.8059475758679476E-3</v>
      </c>
      <c r="J31" s="110">
        <v>2.1875363712978401E-4</v>
      </c>
      <c r="K31" s="110">
        <v>1.1750812274898503E-6</v>
      </c>
      <c r="L31" s="111"/>
      <c r="M31" s="109"/>
      <c r="N31" s="109"/>
      <c r="O31" s="109"/>
      <c r="P31" s="109"/>
      <c r="Q31" s="109"/>
      <c r="R31" s="109"/>
      <c r="S31" s="109"/>
      <c r="T31" s="109"/>
      <c r="U31" s="157"/>
      <c r="V31" s="51"/>
      <c r="W31" s="51"/>
      <c r="X31" s="51"/>
      <c r="Y31" s="51"/>
      <c r="Z31" s="51"/>
      <c r="AA31" s="51"/>
      <c r="AB31" s="16"/>
      <c r="AC31" s="16"/>
      <c r="AD31" s="16"/>
      <c r="AE31" s="16"/>
      <c r="AF31" s="16"/>
      <c r="AG31" s="16"/>
      <c r="AH31" s="16"/>
      <c r="AI31" s="16"/>
      <c r="AJ31" s="16"/>
      <c r="AK31" s="16"/>
      <c r="AL31" s="16"/>
      <c r="AM31" s="16"/>
      <c r="AN31" s="16"/>
      <c r="AO31" s="16"/>
      <c r="AP31" s="16"/>
    </row>
    <row r="32" spans="1:42" s="47" customFormat="1" ht="12.75" customHeight="1" x14ac:dyDescent="0.2">
      <c r="A32" s="112">
        <v>1998</v>
      </c>
      <c r="B32" s="112"/>
      <c r="C32" s="110">
        <v>0</v>
      </c>
      <c r="D32" s="110">
        <v>4.7417558109196511E-3</v>
      </c>
      <c r="E32" s="110">
        <v>1.5647401710130425E-2</v>
      </c>
      <c r="F32" s="110">
        <v>5.9693338348827625E-2</v>
      </c>
      <c r="G32" s="110">
        <v>9.6055732642243749E-2</v>
      </c>
      <c r="H32" s="110">
        <v>4.2064741059971433E-2</v>
      </c>
      <c r="I32" s="110">
        <v>6.2985213546844923E-3</v>
      </c>
      <c r="J32" s="110">
        <v>2.9235409703344924E-4</v>
      </c>
      <c r="K32" s="110">
        <v>0</v>
      </c>
      <c r="L32" s="111"/>
      <c r="M32" s="109"/>
      <c r="N32" s="109"/>
      <c r="O32" s="109"/>
      <c r="P32" s="109"/>
      <c r="Q32" s="109"/>
      <c r="R32" s="109"/>
      <c r="S32" s="109"/>
      <c r="T32" s="109"/>
      <c r="U32" s="157"/>
      <c r="V32" s="51"/>
      <c r="W32" s="51"/>
      <c r="X32" s="51"/>
      <c r="Y32" s="51"/>
      <c r="Z32" s="51"/>
      <c r="AA32" s="51"/>
      <c r="AB32" s="16"/>
      <c r="AC32" s="16"/>
      <c r="AD32" s="16"/>
      <c r="AE32" s="16"/>
      <c r="AF32" s="16"/>
      <c r="AG32" s="16"/>
      <c r="AH32" s="16"/>
      <c r="AI32" s="16"/>
      <c r="AJ32" s="16"/>
      <c r="AK32" s="16"/>
      <c r="AL32" s="16"/>
      <c r="AM32" s="16"/>
      <c r="AN32" s="16"/>
      <c r="AO32" s="16"/>
      <c r="AP32" s="16"/>
    </row>
    <row r="33" spans="1:42" s="47" customFormat="1" ht="12.75" customHeight="1" x14ac:dyDescent="0.2">
      <c r="A33" s="112">
        <v>1999</v>
      </c>
      <c r="B33" s="112"/>
      <c r="C33" s="110">
        <v>0</v>
      </c>
      <c r="D33" s="110">
        <v>5.7123374525965718E-3</v>
      </c>
      <c r="E33" s="110">
        <v>1.694110018080414E-2</v>
      </c>
      <c r="F33" s="110">
        <v>5.8534010345566143E-2</v>
      </c>
      <c r="G33" s="110">
        <v>9.9503216440472539E-2</v>
      </c>
      <c r="H33" s="110">
        <v>4.6880311213506061E-2</v>
      </c>
      <c r="I33" s="110">
        <v>6.882117320768529E-3</v>
      </c>
      <c r="J33" s="110">
        <v>2.8372899341465004E-4</v>
      </c>
      <c r="K33" s="110">
        <v>3.3474838916285563E-6</v>
      </c>
      <c r="L33" s="111"/>
      <c r="M33" s="109"/>
      <c r="N33" s="109"/>
      <c r="O33" s="109"/>
      <c r="P33" s="109"/>
      <c r="Q33" s="109"/>
      <c r="R33" s="109"/>
      <c r="S33" s="109"/>
      <c r="T33" s="109"/>
      <c r="U33" s="157"/>
      <c r="V33" s="51"/>
      <c r="W33" s="51"/>
      <c r="X33" s="51"/>
      <c r="Y33" s="51"/>
      <c r="Z33" s="51"/>
      <c r="AA33" s="51"/>
      <c r="AB33" s="16"/>
      <c r="AC33" s="16"/>
      <c r="AD33" s="16"/>
      <c r="AE33" s="16"/>
      <c r="AF33" s="16"/>
      <c r="AG33" s="16"/>
      <c r="AH33" s="16"/>
      <c r="AI33" s="16"/>
      <c r="AJ33" s="16"/>
      <c r="AK33" s="16"/>
      <c r="AL33" s="16"/>
      <c r="AM33" s="16"/>
      <c r="AN33" s="16"/>
      <c r="AO33" s="16"/>
      <c r="AP33" s="16"/>
    </row>
    <row r="34" spans="1:42" s="47" customFormat="1" ht="12.75" customHeight="1" x14ac:dyDescent="0.2">
      <c r="A34" s="112">
        <v>2000</v>
      </c>
      <c r="B34" s="112"/>
      <c r="C34" s="110">
        <v>0</v>
      </c>
      <c r="D34" s="110">
        <v>6.4128355751434532E-3</v>
      </c>
      <c r="E34" s="110">
        <v>1.9429690940299983E-2</v>
      </c>
      <c r="F34" s="110">
        <v>5.8789625360230545E-2</v>
      </c>
      <c r="G34" s="110">
        <v>0.1024647219219757</v>
      </c>
      <c r="H34" s="110">
        <v>5.0698736928985237E-2</v>
      </c>
      <c r="I34" s="110">
        <v>7.5820042540441892E-3</v>
      </c>
      <c r="J34" s="110">
        <v>4.30307026857865E-4</v>
      </c>
      <c r="K34" s="110">
        <v>0</v>
      </c>
      <c r="L34" s="111"/>
      <c r="M34" s="109"/>
      <c r="N34" s="109"/>
      <c r="O34" s="109"/>
      <c r="P34" s="109"/>
      <c r="Q34" s="109"/>
      <c r="R34" s="109"/>
      <c r="S34" s="109"/>
      <c r="T34" s="109"/>
      <c r="U34" s="157"/>
      <c r="V34" s="51"/>
      <c r="W34" s="51"/>
      <c r="X34" s="51"/>
      <c r="Y34" s="51"/>
      <c r="Z34" s="51"/>
      <c r="AA34" s="51"/>
      <c r="AB34" s="16"/>
      <c r="AC34" s="16"/>
      <c r="AD34" s="16"/>
      <c r="AE34" s="16"/>
      <c r="AF34" s="16"/>
      <c r="AG34" s="16"/>
      <c r="AH34" s="16"/>
      <c r="AI34" s="16"/>
      <c r="AJ34" s="16"/>
      <c r="AK34" s="16"/>
      <c r="AL34" s="16"/>
      <c r="AM34" s="16"/>
      <c r="AN34" s="16"/>
      <c r="AO34" s="16"/>
      <c r="AP34" s="16"/>
    </row>
    <row r="35" spans="1:42" s="47" customFormat="1" ht="12.75" customHeight="1" x14ac:dyDescent="0.2">
      <c r="A35" s="112">
        <v>2001</v>
      </c>
      <c r="B35" s="112"/>
      <c r="C35" s="110">
        <v>2.3872394096091692E-5</v>
      </c>
      <c r="D35" s="110">
        <v>7.5374000433623689E-3</v>
      </c>
      <c r="E35" s="110">
        <v>2.2531899221791662E-2</v>
      </c>
      <c r="F35" s="110">
        <v>5.6853360050407607E-2</v>
      </c>
      <c r="G35" s="110">
        <v>0.10031694208751338</v>
      </c>
      <c r="H35" s="110">
        <v>5.3528167989248143E-2</v>
      </c>
      <c r="I35" s="110">
        <v>8.4333702263719012E-3</v>
      </c>
      <c r="J35" s="110">
        <v>4.3567125645438897E-4</v>
      </c>
      <c r="K35" s="110">
        <v>7.4475176093894049E-6</v>
      </c>
      <c r="L35" s="111"/>
      <c r="M35" s="109"/>
      <c r="N35" s="109"/>
      <c r="O35" s="109"/>
      <c r="P35" s="109"/>
      <c r="Q35" s="109"/>
      <c r="R35" s="109"/>
      <c r="S35" s="109"/>
      <c r="T35" s="109"/>
      <c r="U35" s="157"/>
      <c r="V35" s="51"/>
      <c r="W35" s="51"/>
      <c r="X35" s="51"/>
      <c r="Y35" s="51"/>
      <c r="Z35" s="51"/>
      <c r="AA35" s="51"/>
      <c r="AB35" s="16"/>
      <c r="AC35" s="16"/>
      <c r="AD35" s="16"/>
      <c r="AE35" s="16"/>
      <c r="AF35" s="16"/>
      <c r="AG35" s="16"/>
      <c r="AH35" s="16"/>
      <c r="AI35" s="16"/>
      <c r="AJ35" s="16"/>
      <c r="AK35" s="16"/>
      <c r="AL35" s="16"/>
      <c r="AM35" s="16"/>
      <c r="AN35" s="16"/>
      <c r="AO35" s="16"/>
      <c r="AP35" s="16"/>
    </row>
    <row r="36" spans="1:42" s="47" customFormat="1" ht="12.75" customHeight="1" x14ac:dyDescent="0.2">
      <c r="A36" s="112">
        <v>2002</v>
      </c>
      <c r="B36" s="112"/>
      <c r="C36" s="110">
        <v>6.9208498290934588E-5</v>
      </c>
      <c r="D36" s="110">
        <v>8.8071003989903095E-3</v>
      </c>
      <c r="E36" s="110">
        <v>2.5085413382277474E-2</v>
      </c>
      <c r="F36" s="110">
        <v>5.6770133157092326E-2</v>
      </c>
      <c r="G36" s="110">
        <v>0.10019733491356189</v>
      </c>
      <c r="H36" s="110">
        <v>5.395432658003857E-2</v>
      </c>
      <c r="I36" s="110">
        <v>9.2061250025547332E-3</v>
      </c>
      <c r="J36" s="110">
        <v>4.6382308756722212E-4</v>
      </c>
      <c r="K36" s="110">
        <v>1.0344556487485156E-5</v>
      </c>
      <c r="L36" s="111"/>
      <c r="M36" s="16"/>
      <c r="N36" s="16"/>
      <c r="O36" s="16"/>
      <c r="P36" s="16"/>
      <c r="Q36" s="16"/>
      <c r="R36" s="16"/>
      <c r="S36" s="16"/>
      <c r="T36" s="16"/>
      <c r="U36" s="51"/>
      <c r="V36" s="51"/>
      <c r="W36" s="51"/>
      <c r="X36" s="51"/>
      <c r="Y36" s="51"/>
      <c r="Z36" s="51"/>
      <c r="AA36" s="51"/>
      <c r="AB36" s="16"/>
      <c r="AC36" s="16"/>
      <c r="AD36" s="16"/>
      <c r="AE36" s="16"/>
      <c r="AF36" s="16"/>
      <c r="AG36" s="16"/>
      <c r="AH36" s="16"/>
      <c r="AI36" s="16"/>
      <c r="AJ36" s="16"/>
      <c r="AK36" s="16"/>
      <c r="AL36" s="16"/>
      <c r="AM36" s="16"/>
      <c r="AN36" s="16"/>
      <c r="AO36" s="16"/>
      <c r="AP36" s="16"/>
    </row>
    <row r="37" spans="1:42" s="47" customFormat="1" ht="12.75" customHeight="1" x14ac:dyDescent="0.2">
      <c r="A37" s="112">
        <v>2003</v>
      </c>
      <c r="B37" s="112"/>
      <c r="C37" s="110">
        <v>6.702130036216325E-5</v>
      </c>
      <c r="D37" s="110">
        <v>1.0048516947746385E-2</v>
      </c>
      <c r="E37" s="110">
        <v>2.564849350332115E-2</v>
      </c>
      <c r="F37" s="110">
        <v>5.7583697765929281E-2</v>
      </c>
      <c r="G37" s="110">
        <v>0.10256228342693273</v>
      </c>
      <c r="H37" s="110">
        <v>5.7094818603770012E-2</v>
      </c>
      <c r="I37" s="110">
        <v>9.8025634429030357E-3</v>
      </c>
      <c r="J37" s="110">
        <v>5.3641007556925276E-4</v>
      </c>
      <c r="K37" s="110">
        <v>5.0612563860402452E-6</v>
      </c>
      <c r="L37" s="111"/>
      <c r="M37" s="16"/>
      <c r="N37" s="16"/>
      <c r="O37" s="16"/>
      <c r="P37" s="16"/>
      <c r="Q37" s="16"/>
      <c r="R37" s="16"/>
      <c r="S37" s="16"/>
      <c r="T37" s="16"/>
      <c r="U37" s="51"/>
      <c r="V37" s="51"/>
      <c r="W37" s="51"/>
      <c r="X37" s="51"/>
      <c r="Y37" s="51"/>
      <c r="Z37" s="51"/>
      <c r="AA37" s="51"/>
      <c r="AB37" s="16"/>
      <c r="AC37" s="16"/>
      <c r="AD37" s="16"/>
      <c r="AE37" s="16"/>
      <c r="AF37" s="16"/>
      <c r="AG37" s="16"/>
      <c r="AH37" s="16"/>
      <c r="AI37" s="16"/>
      <c r="AJ37" s="16"/>
      <c r="AK37" s="16"/>
      <c r="AL37" s="16"/>
      <c r="AM37" s="16"/>
      <c r="AN37" s="16"/>
      <c r="AO37" s="16"/>
      <c r="AP37" s="16"/>
    </row>
    <row r="38" spans="1:42" s="47" customFormat="1" ht="12.75" customHeight="1" x14ac:dyDescent="0.2">
      <c r="A38" s="112">
        <v>2004</v>
      </c>
      <c r="B38" s="112"/>
      <c r="C38" s="110">
        <v>5.5467530995497486E-5</v>
      </c>
      <c r="D38" s="110">
        <v>9.7531733175270849E-3</v>
      </c>
      <c r="E38" s="110">
        <v>2.7788896980453247E-2</v>
      </c>
      <c r="F38" s="110">
        <v>5.6899596184741864E-2</v>
      </c>
      <c r="G38" s="110">
        <v>0.10142706188262533</v>
      </c>
      <c r="H38" s="110">
        <v>5.8919961427193829E-2</v>
      </c>
      <c r="I38" s="110">
        <v>1.0853216400321608E-2</v>
      </c>
      <c r="J38" s="110">
        <v>5.2070270980378102E-4</v>
      </c>
      <c r="K38" s="110">
        <v>4.9566024670993119E-6</v>
      </c>
      <c r="L38" s="111"/>
      <c r="M38" s="16"/>
      <c r="N38" s="16"/>
      <c r="O38" s="16"/>
      <c r="P38" s="16"/>
      <c r="Q38" s="16"/>
      <c r="R38" s="16"/>
      <c r="S38" s="16"/>
      <c r="T38" s="16"/>
      <c r="U38" s="51"/>
      <c r="V38" s="51"/>
      <c r="W38" s="51"/>
      <c r="X38" s="51"/>
      <c r="Y38" s="51"/>
      <c r="Z38" s="51"/>
      <c r="AA38" s="51"/>
      <c r="AB38" s="16"/>
      <c r="AC38" s="16"/>
      <c r="AD38" s="16"/>
      <c r="AE38" s="16"/>
      <c r="AF38" s="16"/>
      <c r="AG38" s="16"/>
      <c r="AH38" s="16"/>
      <c r="AI38" s="16"/>
      <c r="AJ38" s="16"/>
      <c r="AK38" s="16"/>
      <c r="AL38" s="16"/>
      <c r="AM38" s="16"/>
      <c r="AN38" s="16"/>
      <c r="AO38" s="16"/>
      <c r="AP38" s="16"/>
    </row>
    <row r="39" spans="1:42" s="47" customFormat="1" ht="12.75" customHeight="1" x14ac:dyDescent="0.2">
      <c r="A39" s="112">
        <v>2005</v>
      </c>
      <c r="B39" s="112"/>
      <c r="C39" s="110">
        <v>5.1453924180303903E-5</v>
      </c>
      <c r="D39" s="110">
        <v>9.9240001774580505E-3</v>
      </c>
      <c r="E39" s="110">
        <v>2.766885996031657E-2</v>
      </c>
      <c r="F39" s="110">
        <v>5.5243483384139092E-2</v>
      </c>
      <c r="G39" s="110">
        <v>0.10009023124379222</v>
      </c>
      <c r="H39" s="110">
        <v>5.9648021064259614E-2</v>
      </c>
      <c r="I39" s="110">
        <v>1.1149888768150922E-2</v>
      </c>
      <c r="J39" s="110">
        <v>5.8492999263080327E-4</v>
      </c>
      <c r="K39" s="110">
        <v>7.7761631439027584E-6</v>
      </c>
      <c r="L39" s="111"/>
      <c r="M39" s="16"/>
      <c r="N39" s="16"/>
      <c r="O39" s="16"/>
      <c r="P39" s="16"/>
      <c r="Q39" s="16"/>
      <c r="R39" s="16"/>
      <c r="S39" s="16"/>
      <c r="T39" s="16"/>
      <c r="U39" s="51"/>
      <c r="V39" s="51"/>
      <c r="W39" s="51"/>
      <c r="X39" s="51"/>
      <c r="Y39" s="51"/>
      <c r="Z39" s="51"/>
      <c r="AA39" s="51"/>
      <c r="AB39" s="16"/>
      <c r="AC39" s="16"/>
      <c r="AD39" s="16"/>
      <c r="AE39" s="16"/>
      <c r="AF39" s="16"/>
      <c r="AG39" s="16"/>
      <c r="AH39" s="16"/>
      <c r="AI39" s="16"/>
      <c r="AJ39" s="16"/>
      <c r="AK39" s="16"/>
      <c r="AL39" s="16"/>
      <c r="AM39" s="16"/>
      <c r="AN39" s="16"/>
      <c r="AO39" s="16"/>
      <c r="AP39" s="16"/>
    </row>
    <row r="40" spans="1:42" s="47" customFormat="1" ht="12.75" customHeight="1" x14ac:dyDescent="0.2">
      <c r="A40" s="112">
        <v>2006</v>
      </c>
      <c r="B40" s="112"/>
      <c r="C40" s="110">
        <v>4.3623578105339423E-5</v>
      </c>
      <c r="D40" s="110">
        <v>1.1986831496997865E-2</v>
      </c>
      <c r="E40" s="110">
        <v>2.9453868275313936E-2</v>
      </c>
      <c r="F40" s="110">
        <v>5.6354365850506134E-2</v>
      </c>
      <c r="G40" s="110">
        <v>0.10070039967570683</v>
      </c>
      <c r="H40" s="110">
        <v>6.2387489241375174E-2</v>
      </c>
      <c r="I40" s="110">
        <v>1.1738463986097862E-2</v>
      </c>
      <c r="J40" s="110">
        <v>7.8241760401262376E-4</v>
      </c>
      <c r="K40" s="110">
        <v>1.1524774727680742E-5</v>
      </c>
      <c r="L40" s="111"/>
      <c r="M40" s="16"/>
      <c r="N40" s="16"/>
      <c r="O40" s="16"/>
      <c r="P40" s="16"/>
      <c r="Q40" s="16"/>
      <c r="R40" s="16"/>
      <c r="S40" s="16"/>
      <c r="T40" s="16"/>
      <c r="U40" s="51"/>
      <c r="V40" s="51"/>
      <c r="W40" s="51"/>
      <c r="X40" s="51"/>
      <c r="Y40" s="51"/>
      <c r="Z40" s="51"/>
      <c r="AA40" s="51"/>
      <c r="AB40" s="16"/>
      <c r="AC40" s="16"/>
      <c r="AD40" s="16"/>
      <c r="AE40" s="16"/>
      <c r="AF40" s="16"/>
      <c r="AG40" s="16"/>
      <c r="AH40" s="16"/>
      <c r="AI40" s="16"/>
      <c r="AJ40" s="16"/>
      <c r="AK40" s="16"/>
      <c r="AL40" s="16"/>
      <c r="AM40" s="16"/>
      <c r="AN40" s="16"/>
      <c r="AO40" s="16"/>
      <c r="AP40" s="16"/>
    </row>
    <row r="41" spans="1:42" s="47" customFormat="1" ht="12.75" customHeight="1" x14ac:dyDescent="0.2">
      <c r="A41" s="112">
        <v>2007</v>
      </c>
      <c r="B41" s="112"/>
      <c r="C41" s="110">
        <v>6.096211905958219E-5</v>
      </c>
      <c r="D41" s="110">
        <v>1.2347219303319399E-2</v>
      </c>
      <c r="E41" s="110">
        <v>3.3450995824686136E-2</v>
      </c>
      <c r="F41" s="110">
        <v>5.7018791066109062E-2</v>
      </c>
      <c r="G41" s="110">
        <v>9.7853243989069777E-2</v>
      </c>
      <c r="H41" s="110">
        <v>6.5726280619737482E-2</v>
      </c>
      <c r="I41" s="110">
        <v>1.2546619655183663E-2</v>
      </c>
      <c r="J41" s="110">
        <v>8.9851720058415968E-4</v>
      </c>
      <c r="K41" s="110">
        <v>1.2202510036271116E-5</v>
      </c>
      <c r="L41" s="111"/>
      <c r="M41" s="16"/>
      <c r="N41" s="16"/>
      <c r="O41" s="16"/>
      <c r="P41" s="16"/>
      <c r="Q41" s="16"/>
      <c r="R41" s="16"/>
      <c r="S41" s="16"/>
      <c r="T41" s="16"/>
      <c r="U41" s="51"/>
      <c r="V41" s="51"/>
      <c r="W41" s="51"/>
      <c r="X41" s="51"/>
      <c r="Y41" s="51"/>
      <c r="Z41" s="51"/>
      <c r="AA41" s="51"/>
      <c r="AB41" s="16"/>
      <c r="AC41" s="16"/>
      <c r="AD41" s="16"/>
      <c r="AE41" s="16"/>
      <c r="AF41" s="16"/>
      <c r="AG41" s="16"/>
      <c r="AH41" s="16"/>
      <c r="AI41" s="16"/>
      <c r="AJ41" s="16"/>
      <c r="AK41" s="16"/>
      <c r="AL41" s="16"/>
      <c r="AM41" s="16"/>
      <c r="AN41" s="16"/>
      <c r="AO41" s="16"/>
      <c r="AP41" s="16"/>
    </row>
    <row r="42" spans="1:42" s="47" customFormat="1" ht="12.75" customHeight="1" x14ac:dyDescent="0.2">
      <c r="A42" s="112">
        <v>2008</v>
      </c>
      <c r="B42" s="112"/>
      <c r="C42" s="110">
        <v>7.893265509718583E-5</v>
      </c>
      <c r="D42" s="110">
        <v>1.3176649027832794E-2</v>
      </c>
      <c r="E42" s="110">
        <v>3.5447374958595561E-2</v>
      </c>
      <c r="F42" s="110">
        <v>5.8951239588289045E-2</v>
      </c>
      <c r="G42" s="110">
        <v>9.9178049368844876E-2</v>
      </c>
      <c r="H42" s="110">
        <v>6.9064713208943432E-2</v>
      </c>
      <c r="I42" s="110">
        <v>1.32080426138495E-2</v>
      </c>
      <c r="J42" s="110">
        <v>1.0211142804097959E-3</v>
      </c>
      <c r="K42" s="110">
        <v>2.2738828186323779E-5</v>
      </c>
      <c r="L42" s="111"/>
      <c r="M42" s="16"/>
      <c r="N42" s="16"/>
      <c r="O42" s="16"/>
      <c r="P42" s="16"/>
      <c r="Q42" s="16"/>
      <c r="R42" s="16"/>
      <c r="S42" s="16"/>
      <c r="T42" s="16"/>
      <c r="U42" s="51"/>
      <c r="V42" s="51"/>
      <c r="W42" s="51"/>
      <c r="X42" s="51"/>
      <c r="Y42" s="51"/>
      <c r="Z42" s="51"/>
      <c r="AA42" s="51"/>
      <c r="AB42" s="16"/>
      <c r="AC42" s="16"/>
      <c r="AD42" s="16"/>
      <c r="AE42" s="16"/>
      <c r="AF42" s="16"/>
      <c r="AG42" s="16"/>
      <c r="AH42" s="16"/>
      <c r="AI42" s="16"/>
      <c r="AJ42" s="16"/>
      <c r="AK42" s="16"/>
      <c r="AL42" s="16"/>
      <c r="AM42" s="16"/>
      <c r="AN42" s="16"/>
      <c r="AO42" s="16"/>
      <c r="AP42" s="16"/>
    </row>
    <row r="43" spans="1:42" s="47" customFormat="1" ht="12.75" customHeight="1" x14ac:dyDescent="0.3">
      <c r="A43" s="112">
        <v>2009</v>
      </c>
      <c r="B43" s="112"/>
      <c r="C43" s="110">
        <v>5.9410142159983027E-5</v>
      </c>
      <c r="D43" s="110">
        <v>1.1837457632304496E-2</v>
      </c>
      <c r="E43" s="110">
        <v>3.176087181707353E-2</v>
      </c>
      <c r="F43" s="110">
        <v>5.4025526498585524E-2</v>
      </c>
      <c r="G43" s="110">
        <v>9.5619352624957105E-2</v>
      </c>
      <c r="H43" s="110">
        <v>6.8865940338276962E-2</v>
      </c>
      <c r="I43" s="110">
        <v>1.4215699796787214E-2</v>
      </c>
      <c r="J43" s="110">
        <v>1.1466011466011465E-3</v>
      </c>
      <c r="K43" s="110">
        <v>2.929063409784847E-5</v>
      </c>
      <c r="L43" s="111"/>
      <c r="M43" s="16"/>
      <c r="N43" s="16"/>
      <c r="O43" s="316"/>
      <c r="P43" s="16"/>
      <c r="Q43" s="16"/>
      <c r="R43" s="16"/>
      <c r="S43" s="16"/>
      <c r="T43" s="16"/>
      <c r="U43" s="51"/>
      <c r="V43" s="51"/>
      <c r="W43" s="51"/>
      <c r="X43" s="51"/>
      <c r="Y43" s="51"/>
      <c r="Z43" s="51"/>
      <c r="AA43" s="51"/>
      <c r="AB43" s="16"/>
      <c r="AC43" s="16"/>
      <c r="AD43" s="16"/>
      <c r="AE43" s="16"/>
      <c r="AF43" s="16"/>
      <c r="AG43" s="16"/>
      <c r="AH43" s="16"/>
      <c r="AI43" s="16"/>
      <c r="AJ43" s="16"/>
      <c r="AK43" s="16"/>
      <c r="AL43" s="16"/>
      <c r="AM43" s="16"/>
      <c r="AN43" s="16"/>
      <c r="AO43" s="16"/>
      <c r="AP43" s="16"/>
    </row>
    <row r="44" spans="1:42" s="47" customFormat="1" ht="12.75" customHeight="1" x14ac:dyDescent="0.2">
      <c r="A44" s="112">
        <v>2010</v>
      </c>
      <c r="B44" s="112"/>
      <c r="C44" s="110">
        <v>4.5585367925720718E-5</v>
      </c>
      <c r="D44" s="110">
        <v>9.3725287949114663E-3</v>
      </c>
      <c r="E44" s="110">
        <v>2.9712973340031909E-2</v>
      </c>
      <c r="F44" s="110">
        <v>5.2568543817519763E-2</v>
      </c>
      <c r="G44" s="110">
        <v>9.2555988816110546E-2</v>
      </c>
      <c r="H44" s="110">
        <v>7.0276864763671967E-2</v>
      </c>
      <c r="I44" s="110">
        <v>1.4576884086750414E-2</v>
      </c>
      <c r="J44" s="110">
        <v>1.0816247520445102E-3</v>
      </c>
      <c r="K44" s="110">
        <v>1.99565121569866E-5</v>
      </c>
      <c r="L44" s="111"/>
      <c r="M44" s="16"/>
      <c r="N44" s="16"/>
      <c r="O44" s="16"/>
      <c r="P44" s="16"/>
      <c r="Q44" s="16"/>
      <c r="R44" s="16"/>
      <c r="S44" s="16"/>
      <c r="T44" s="16"/>
      <c r="U44" s="51"/>
      <c r="V44" s="51"/>
      <c r="W44" s="51"/>
      <c r="X44" s="51"/>
      <c r="Y44" s="51"/>
      <c r="Z44" s="51"/>
      <c r="AA44" s="51"/>
      <c r="AB44" s="16"/>
      <c r="AC44" s="16"/>
      <c r="AD44" s="16"/>
      <c r="AE44" s="16"/>
      <c r="AF44" s="16"/>
      <c r="AG44" s="16"/>
      <c r="AH44" s="16"/>
      <c r="AI44" s="16"/>
      <c r="AJ44" s="16"/>
      <c r="AK44" s="16"/>
      <c r="AL44" s="16"/>
      <c r="AM44" s="16"/>
      <c r="AN44" s="16"/>
      <c r="AO44" s="16"/>
      <c r="AP44" s="16"/>
    </row>
    <row r="45" spans="1:42" s="47" customFormat="1" ht="12.75" customHeight="1" x14ac:dyDescent="0.2">
      <c r="A45" s="112">
        <v>2011</v>
      </c>
      <c r="B45" s="112"/>
      <c r="C45" s="110">
        <v>6.9528657053989006E-5</v>
      </c>
      <c r="D45" s="110">
        <v>9.3699639054510772E-3</v>
      </c>
      <c r="E45" s="110">
        <v>2.6700878001844206E-2</v>
      </c>
      <c r="F45" s="110">
        <v>5.0450306343015776E-2</v>
      </c>
      <c r="G45" s="110">
        <v>9.2471275952428947E-2</v>
      </c>
      <c r="H45" s="110">
        <v>7.0735629081792747E-2</v>
      </c>
      <c r="I45" s="110">
        <v>1.5799402609652572E-2</v>
      </c>
      <c r="J45" s="110">
        <v>1.0607982213036466E-3</v>
      </c>
      <c r="K45" s="110">
        <v>2.0387238607993325E-5</v>
      </c>
      <c r="L45" s="111"/>
      <c r="M45" s="16"/>
      <c r="N45" s="16"/>
      <c r="O45" s="16"/>
      <c r="P45" s="16"/>
      <c r="Q45" s="16"/>
      <c r="R45" s="16"/>
      <c r="S45" s="16"/>
      <c r="T45" s="16"/>
      <c r="U45" s="51"/>
      <c r="V45" s="51"/>
      <c r="W45" s="51"/>
      <c r="X45" s="51"/>
      <c r="Y45" s="51"/>
      <c r="Z45" s="51"/>
      <c r="AA45" s="51"/>
      <c r="AB45" s="16"/>
      <c r="AC45" s="16"/>
      <c r="AD45" s="16"/>
      <c r="AE45" s="16"/>
      <c r="AF45" s="16"/>
      <c r="AG45" s="16"/>
      <c r="AH45" s="16"/>
      <c r="AI45" s="16"/>
      <c r="AJ45" s="16"/>
      <c r="AK45" s="16"/>
      <c r="AL45" s="16"/>
      <c r="AM45" s="16"/>
      <c r="AN45" s="16"/>
      <c r="AO45" s="16"/>
      <c r="AP45" s="16"/>
    </row>
    <row r="46" spans="1:42" s="47" customFormat="1" ht="12.75" customHeight="1" x14ac:dyDescent="0.2">
      <c r="A46" s="112">
        <v>2012</v>
      </c>
      <c r="B46" s="112"/>
      <c r="C46" s="110">
        <v>4.0593723804362606E-5</v>
      </c>
      <c r="D46" s="110">
        <v>8.7070673653906385E-3</v>
      </c>
      <c r="E46" s="110">
        <v>2.6313929240448168E-2</v>
      </c>
      <c r="F46" s="110">
        <v>4.9724037779305376E-2</v>
      </c>
      <c r="G46" s="110">
        <v>8.882383865835064E-2</v>
      </c>
      <c r="H46" s="110">
        <v>7.0546149114571535E-2</v>
      </c>
      <c r="I46" s="110">
        <v>1.7191683381785085E-2</v>
      </c>
      <c r="J46" s="110">
        <v>1.0920199870418756E-3</v>
      </c>
      <c r="K46" s="110">
        <v>2.9137747452320238E-5</v>
      </c>
      <c r="L46" s="111"/>
      <c r="M46" s="16"/>
      <c r="N46" s="16"/>
      <c r="O46" s="16"/>
      <c r="P46" s="16"/>
      <c r="Q46" s="16"/>
      <c r="R46" s="16"/>
      <c r="S46" s="16"/>
      <c r="T46" s="16"/>
      <c r="U46" s="51"/>
      <c r="V46" s="51"/>
      <c r="W46" s="51"/>
      <c r="X46" s="51"/>
      <c r="Y46" s="51"/>
      <c r="Z46" s="51"/>
      <c r="AA46" s="51"/>
      <c r="AB46" s="16"/>
      <c r="AC46" s="16"/>
      <c r="AD46" s="16"/>
      <c r="AE46" s="16"/>
      <c r="AF46" s="16"/>
      <c r="AG46" s="16"/>
      <c r="AH46" s="16"/>
      <c r="AI46" s="16"/>
      <c r="AJ46" s="16"/>
      <c r="AK46" s="16"/>
      <c r="AL46" s="16"/>
      <c r="AM46" s="16"/>
      <c r="AN46" s="16"/>
      <c r="AO46" s="16"/>
      <c r="AP46" s="16"/>
    </row>
    <row r="47" spans="1:42" s="47" customFormat="1" ht="12.75" customHeight="1" x14ac:dyDescent="0.2">
      <c r="A47" s="112">
        <v>2013</v>
      </c>
      <c r="B47" s="112"/>
      <c r="C47" s="110">
        <v>5.2630034138674068E-5</v>
      </c>
      <c r="D47" s="110">
        <v>7.9710790162591492E-3</v>
      </c>
      <c r="E47" s="110">
        <v>2.3297442187996911E-2</v>
      </c>
      <c r="F47" s="110">
        <v>4.8327892264503618E-2</v>
      </c>
      <c r="G47" s="110">
        <v>8.7152511375198485E-2</v>
      </c>
      <c r="H47" s="110">
        <v>6.847734745327122E-2</v>
      </c>
      <c r="I47" s="110">
        <v>1.7689953979359373E-2</v>
      </c>
      <c r="J47" s="110">
        <v>1.0977532144417221E-3</v>
      </c>
      <c r="K47" s="110">
        <v>1.3887481987118953E-5</v>
      </c>
      <c r="L47" s="111"/>
      <c r="M47" s="16"/>
      <c r="N47" s="16"/>
      <c r="O47" s="16"/>
      <c r="P47" s="16"/>
      <c r="Q47" s="16"/>
      <c r="R47" s="16"/>
      <c r="S47" s="16"/>
      <c r="T47" s="16"/>
      <c r="U47" s="51"/>
      <c r="V47" s="51"/>
      <c r="W47" s="51"/>
      <c r="X47" s="51"/>
      <c r="Y47" s="51"/>
      <c r="Z47" s="51"/>
      <c r="AA47" s="51"/>
      <c r="AB47" s="16"/>
      <c r="AC47" s="16"/>
      <c r="AD47" s="16"/>
      <c r="AE47" s="16"/>
      <c r="AF47" s="16"/>
      <c r="AG47" s="16"/>
      <c r="AH47" s="16"/>
      <c r="AI47" s="16"/>
      <c r="AJ47" s="16"/>
      <c r="AK47" s="16"/>
      <c r="AL47" s="16"/>
      <c r="AM47" s="16"/>
      <c r="AN47" s="16"/>
      <c r="AO47" s="16"/>
      <c r="AP47" s="16"/>
    </row>
    <row r="48" spans="1:42" s="47" customFormat="1" ht="12.75" customHeight="1" x14ac:dyDescent="0.2">
      <c r="A48" s="112">
        <v>2014</v>
      </c>
      <c r="B48" s="112"/>
      <c r="C48" s="270">
        <v>5.0626502974307047E-5</v>
      </c>
      <c r="D48" s="270">
        <v>7.5031501094060659E-3</v>
      </c>
      <c r="E48" s="270">
        <v>2.3010056777657696E-2</v>
      </c>
      <c r="F48" s="270">
        <v>5.0303718240083915E-2</v>
      </c>
      <c r="G48" s="270">
        <v>9.0917257757085271E-2</v>
      </c>
      <c r="H48" s="270">
        <v>7.132467489190833E-2</v>
      </c>
      <c r="I48" s="270">
        <v>1.9117104934421446E-2</v>
      </c>
      <c r="J48" s="270">
        <v>1.2852863069755134E-3</v>
      </c>
      <c r="K48" s="270">
        <v>2.2434782887388607E-5</v>
      </c>
      <c r="L48" s="16"/>
      <c r="M48" s="16"/>
      <c r="N48" s="16"/>
      <c r="O48" s="16"/>
      <c r="P48" s="16"/>
      <c r="Q48" s="16"/>
      <c r="R48" s="16"/>
      <c r="S48" s="16"/>
      <c r="T48" s="16"/>
      <c r="U48" s="52"/>
      <c r="V48" s="52"/>
      <c r="W48" s="52"/>
      <c r="X48" s="52"/>
      <c r="Y48" s="52"/>
      <c r="Z48" s="52"/>
      <c r="AA48" s="52"/>
    </row>
    <row r="49" spans="1:42" s="47" customFormat="1" ht="12.75" customHeight="1" x14ac:dyDescent="0.2">
      <c r="A49" s="112">
        <v>2015</v>
      </c>
      <c r="B49" s="112"/>
      <c r="C49" s="270">
        <v>3.4375999999999997E-5</v>
      </c>
      <c r="D49" s="270">
        <v>7.5026644976720703E-3</v>
      </c>
      <c r="E49" s="270">
        <v>2.1865695700821149E-2</v>
      </c>
      <c r="F49" s="270">
        <v>4.9858779425209276E-2</v>
      </c>
      <c r="G49" s="270">
        <v>9.3566030474973999E-2</v>
      </c>
      <c r="H49" s="270">
        <v>7.3807975355125788E-2</v>
      </c>
      <c r="I49" s="270">
        <v>1.9826116897649997E-2</v>
      </c>
      <c r="J49" s="270">
        <v>1.3979917022427996E-3</v>
      </c>
      <c r="K49" s="270">
        <v>1.8037E-5</v>
      </c>
      <c r="L49" s="16"/>
      <c r="M49" s="16"/>
      <c r="N49" s="16"/>
      <c r="O49" s="16"/>
      <c r="P49" s="16"/>
      <c r="Q49" s="16"/>
      <c r="R49" s="16"/>
      <c r="S49" s="16"/>
      <c r="T49" s="16"/>
      <c r="U49" s="52"/>
      <c r="V49" s="52"/>
      <c r="W49" s="52"/>
      <c r="X49" s="52"/>
      <c r="Y49" s="52"/>
      <c r="Z49" s="52"/>
      <c r="AA49" s="52"/>
    </row>
    <row r="50" spans="1:42" s="47" customFormat="1" ht="12.75" customHeight="1" x14ac:dyDescent="0.2">
      <c r="A50" s="112">
        <v>2016</v>
      </c>
      <c r="B50" s="112"/>
      <c r="C50" s="270">
        <v>3.6327895585555219E-5</v>
      </c>
      <c r="D50" s="270">
        <v>6.5531067590420596E-3</v>
      </c>
      <c r="E50" s="270">
        <v>2.1162917156695372E-2</v>
      </c>
      <c r="F50" s="270">
        <v>4.8326343483810465E-2</v>
      </c>
      <c r="G50" s="270">
        <v>9.2651024524896486E-2</v>
      </c>
      <c r="H50" s="270">
        <v>7.5176321043383953E-2</v>
      </c>
      <c r="I50" s="270">
        <v>1.9960377768128527E-2</v>
      </c>
      <c r="J50" s="270">
        <v>1.586666073520471E-3</v>
      </c>
      <c r="K50" s="270">
        <v>2.3777E-5</v>
      </c>
      <c r="L50" s="16"/>
      <c r="M50" s="16"/>
      <c r="N50" s="16"/>
      <c r="O50" s="16"/>
      <c r="P50" s="16"/>
      <c r="Q50" s="16"/>
      <c r="R50" s="16"/>
      <c r="S50" s="16"/>
      <c r="T50" s="16"/>
      <c r="U50" s="52"/>
      <c r="V50" s="52"/>
      <c r="W50" s="52"/>
      <c r="X50" s="52"/>
      <c r="Y50" s="52"/>
      <c r="Z50" s="52"/>
      <c r="AA50" s="52"/>
    </row>
    <row r="51" spans="1:42" s="47" customFormat="1" ht="12.75" customHeight="1" x14ac:dyDescent="0.2">
      <c r="A51" s="112">
        <v>2017</v>
      </c>
      <c r="B51" s="112"/>
      <c r="C51" s="270">
        <v>2.4185575924065355E-5</v>
      </c>
      <c r="D51" s="270">
        <v>6.2962962962962964E-3</v>
      </c>
      <c r="E51" s="270">
        <v>2.0794299709417804E-2</v>
      </c>
      <c r="F51" s="270">
        <v>4.5745472587447281E-2</v>
      </c>
      <c r="G51" s="270">
        <v>8.8721383724794073E-2</v>
      </c>
      <c r="H51" s="270">
        <v>7.4556863993978123E-2</v>
      </c>
      <c r="I51" s="270">
        <v>2.0252307341587131E-2</v>
      </c>
      <c r="J51" s="270">
        <v>1.9766413508264876E-3</v>
      </c>
      <c r="K51" s="270">
        <v>2.3225923427127355E-5</v>
      </c>
      <c r="L51" s="16"/>
      <c r="M51" s="16"/>
      <c r="N51" s="16"/>
      <c r="O51" s="16"/>
      <c r="P51" s="16"/>
      <c r="Q51" s="16"/>
      <c r="R51" s="16"/>
      <c r="S51" s="16"/>
      <c r="T51" s="16"/>
      <c r="U51" s="52"/>
      <c r="V51" s="52"/>
      <c r="W51" s="52"/>
      <c r="X51" s="52"/>
      <c r="Y51" s="52"/>
      <c r="Z51" s="52"/>
      <c r="AA51" s="52"/>
    </row>
    <row r="52" spans="1:42" s="47" customFormat="1" ht="12.75" customHeight="1" x14ac:dyDescent="0.2">
      <c r="A52" s="112">
        <v>2018</v>
      </c>
      <c r="B52" s="112"/>
      <c r="C52" s="270">
        <v>2.621813488222007E-5</v>
      </c>
      <c r="D52" s="270">
        <v>5.7670273711012097E-3</v>
      </c>
      <c r="E52" s="270">
        <v>1.971928512995548E-2</v>
      </c>
      <c r="F52" s="270">
        <v>4.2631862355445013E-2</v>
      </c>
      <c r="G52" s="270">
        <v>8.4385336304043115E-2</v>
      </c>
      <c r="H52" s="270">
        <v>7.2077998093528592E-2</v>
      </c>
      <c r="I52" s="270">
        <v>2.0350431640566567E-2</v>
      </c>
      <c r="J52" s="270">
        <v>1.9340489314379654E-3</v>
      </c>
      <c r="K52" s="270">
        <v>3.8747986749650719E-5</v>
      </c>
      <c r="L52" s="16"/>
      <c r="M52" s="16"/>
      <c r="N52" s="16"/>
      <c r="O52" s="16"/>
      <c r="P52" s="16"/>
      <c r="Q52" s="16"/>
      <c r="R52" s="16"/>
      <c r="S52" s="16"/>
      <c r="T52" s="16"/>
      <c r="U52" s="52"/>
      <c r="V52" s="52"/>
      <c r="W52" s="52"/>
      <c r="X52" s="52"/>
      <c r="Y52" s="52"/>
      <c r="Z52" s="52"/>
      <c r="AA52" s="52"/>
    </row>
    <row r="53" spans="1:42" s="47" customFormat="1" ht="12.75" customHeight="1" x14ac:dyDescent="0.2">
      <c r="A53" s="112">
        <v>2019</v>
      </c>
      <c r="B53" s="112"/>
      <c r="C53" s="270">
        <v>2.8314431764747501E-5</v>
      </c>
      <c r="D53" s="270">
        <v>5.2317142114993815E-3</v>
      </c>
      <c r="E53" s="270">
        <v>1.9618363832013683E-2</v>
      </c>
      <c r="F53" s="270">
        <v>3.9671743972256687E-2</v>
      </c>
      <c r="G53" s="270">
        <v>8.0720642133442516E-2</v>
      </c>
      <c r="H53" s="270">
        <v>7.1718960158666231E-2</v>
      </c>
      <c r="I53" s="270">
        <v>1.9911849274862451E-2</v>
      </c>
      <c r="J53" s="270">
        <v>1.8979469726175793E-3</v>
      </c>
      <c r="K53" s="270">
        <v>2.7805087760699433E-5</v>
      </c>
      <c r="L53" s="16"/>
      <c r="M53" s="16"/>
      <c r="N53" s="16"/>
      <c r="O53" s="16"/>
      <c r="P53" s="16"/>
      <c r="Q53" s="16"/>
      <c r="R53" s="16"/>
      <c r="S53" s="16"/>
      <c r="T53" s="16"/>
      <c r="U53" s="52"/>
      <c r="V53" s="52"/>
      <c r="W53" s="52"/>
      <c r="X53" s="52"/>
      <c r="Y53" s="52"/>
      <c r="Z53" s="52"/>
      <c r="AA53" s="52"/>
    </row>
    <row r="54" spans="1:42" s="47" customFormat="1" ht="12.75" customHeight="1" x14ac:dyDescent="0.2">
      <c r="A54" s="112">
        <v>2020</v>
      </c>
      <c r="B54" s="112"/>
      <c r="C54" s="270">
        <v>1.6380284689347901E-5</v>
      </c>
      <c r="D54" s="270">
        <v>4.5395976997780908E-3</v>
      </c>
      <c r="E54" s="270">
        <v>1.8637232133278826E-2</v>
      </c>
      <c r="F54" s="270">
        <v>3.8219237692109893E-2</v>
      </c>
      <c r="G54" s="270">
        <v>7.5985753232695699E-2</v>
      </c>
      <c r="H54" s="270">
        <v>6.8522818176496983E-2</v>
      </c>
      <c r="I54" s="270">
        <v>1.8924210720918311E-2</v>
      </c>
      <c r="J54" s="270">
        <v>1.7242524973548399E-3</v>
      </c>
      <c r="K54" s="270">
        <v>2.1705012772699856E-5</v>
      </c>
      <c r="L54" s="16"/>
      <c r="M54" s="16"/>
      <c r="N54" s="16"/>
      <c r="O54" s="16"/>
      <c r="P54" s="16"/>
      <c r="Q54" s="16"/>
      <c r="R54" s="16"/>
      <c r="S54" s="16"/>
      <c r="T54" s="16"/>
      <c r="U54" s="52"/>
      <c r="V54" s="52"/>
      <c r="W54" s="52"/>
      <c r="X54" s="52"/>
      <c r="Y54" s="52"/>
      <c r="Z54" s="52"/>
      <c r="AA54" s="52"/>
    </row>
    <row r="55" spans="1:42" s="47" customFormat="1" ht="12.75" customHeight="1" x14ac:dyDescent="0.2">
      <c r="A55" s="112">
        <v>2021</v>
      </c>
      <c r="B55" s="112"/>
      <c r="C55" s="270">
        <v>1.2553601262055381E-5</v>
      </c>
      <c r="D55" s="270">
        <v>3.6367481948451005E-3</v>
      </c>
      <c r="E55" s="270">
        <v>1.637676942004224E-2</v>
      </c>
      <c r="F55" s="270">
        <v>3.6355057860407221E-2</v>
      </c>
      <c r="G55" s="270">
        <v>7.7529998230328495E-2</v>
      </c>
      <c r="H55" s="270">
        <v>7.095764186553663E-2</v>
      </c>
      <c r="I55" s="270">
        <v>1.9594000678280491E-2</v>
      </c>
      <c r="J55" s="270">
        <v>2.0531603884539132E-3</v>
      </c>
      <c r="K55" s="270">
        <v>2.9663662358537101E-5</v>
      </c>
      <c r="L55" s="16"/>
      <c r="M55" s="16"/>
      <c r="N55" s="16"/>
      <c r="O55" s="16"/>
      <c r="P55" s="16"/>
      <c r="Q55" s="16"/>
      <c r="R55" s="16"/>
      <c r="S55" s="16"/>
      <c r="T55" s="16"/>
      <c r="U55" s="52"/>
      <c r="V55" s="52"/>
      <c r="W55" s="52"/>
      <c r="X55" s="52"/>
      <c r="Y55" s="52"/>
      <c r="Z55" s="52"/>
      <c r="AA55" s="52"/>
    </row>
    <row r="56" spans="1:42" s="47" customFormat="1" ht="12.75" customHeight="1" x14ac:dyDescent="0.2">
      <c r="A56" s="112">
        <v>2022</v>
      </c>
      <c r="B56" s="275"/>
      <c r="C56" s="270">
        <v>2.3311060674452561E-5</v>
      </c>
      <c r="D56" s="270">
        <v>4.0606997730450404E-3</v>
      </c>
      <c r="E56" s="270">
        <v>1.6589053792980223E-2</v>
      </c>
      <c r="F56" s="270">
        <v>3.7471144094798625E-2</v>
      </c>
      <c r="G56" s="270">
        <v>7.5559431732115406E-2</v>
      </c>
      <c r="H56" s="270">
        <v>7.069031783697069E-2</v>
      </c>
      <c r="I56" s="270">
        <v>2.0028937394036765E-2</v>
      </c>
      <c r="J56" s="270">
        <v>2.1136150934645231E-3</v>
      </c>
      <c r="K56" s="270">
        <v>3.3108298257118366E-5</v>
      </c>
      <c r="L56" s="16"/>
      <c r="M56" s="16"/>
      <c r="N56" s="16"/>
      <c r="O56" s="16"/>
      <c r="P56" s="16"/>
      <c r="Q56" s="16"/>
      <c r="R56" s="16"/>
      <c r="S56" s="16"/>
      <c r="T56" s="16"/>
      <c r="U56" s="52"/>
      <c r="V56" s="52"/>
      <c r="W56" s="52"/>
      <c r="X56" s="52"/>
      <c r="Y56" s="52"/>
      <c r="Z56" s="52"/>
      <c r="AA56" s="52"/>
    </row>
    <row r="57" spans="1:42" s="47" customFormat="1" ht="12.75" customHeight="1" x14ac:dyDescent="0.25">
      <c r="A57" s="113"/>
      <c r="B57" s="113"/>
      <c r="C57" s="114"/>
      <c r="D57" s="114"/>
      <c r="E57" s="114"/>
      <c r="F57" s="114"/>
      <c r="G57" s="114"/>
      <c r="H57" s="114"/>
      <c r="I57" s="114"/>
      <c r="J57" s="114"/>
      <c r="K57" s="114"/>
      <c r="L57" s="16"/>
      <c r="M57" s="16"/>
      <c r="N57" s="16"/>
      <c r="O57" s="16"/>
      <c r="P57" s="16"/>
      <c r="Q57" s="16"/>
      <c r="R57" s="16"/>
      <c r="S57" s="16"/>
      <c r="T57" s="16"/>
      <c r="U57" s="52"/>
      <c r="V57" s="52"/>
      <c r="W57" s="52"/>
      <c r="X57" s="52"/>
      <c r="Y57" s="52"/>
      <c r="Z57" s="52"/>
      <c r="AA57" s="52"/>
    </row>
    <row r="58" spans="1:42" s="47" customFormat="1" ht="12.75" customHeight="1" x14ac:dyDescent="0.2">
      <c r="A58" s="16"/>
      <c r="B58" s="16"/>
      <c r="C58" s="16"/>
      <c r="D58" s="16"/>
      <c r="E58" s="16"/>
      <c r="F58" s="16"/>
      <c r="G58" s="16"/>
      <c r="H58" s="16"/>
      <c r="I58" s="16"/>
      <c r="J58" s="16"/>
      <c r="K58" s="16"/>
      <c r="L58" s="200"/>
      <c r="M58" s="200"/>
      <c r="N58" s="16"/>
      <c r="O58" s="16"/>
      <c r="P58" s="16"/>
      <c r="Q58" s="16"/>
      <c r="R58" s="16"/>
      <c r="S58" s="16"/>
      <c r="T58" s="16"/>
      <c r="U58" s="51"/>
      <c r="V58" s="51"/>
      <c r="W58" s="51"/>
      <c r="X58" s="51"/>
      <c r="Y58" s="51"/>
      <c r="Z58" s="51"/>
      <c r="AA58" s="51"/>
      <c r="AB58" s="16"/>
      <c r="AC58" s="16"/>
      <c r="AD58" s="16"/>
      <c r="AE58" s="16"/>
      <c r="AF58" s="16"/>
      <c r="AG58" s="16"/>
      <c r="AH58" s="16"/>
      <c r="AI58" s="16"/>
      <c r="AJ58" s="16"/>
      <c r="AK58" s="16"/>
      <c r="AL58" s="16"/>
      <c r="AM58" s="16"/>
      <c r="AN58" s="16"/>
      <c r="AO58" s="16"/>
      <c r="AP58" s="16"/>
    </row>
    <row r="59" spans="1:42" s="47" customFormat="1" ht="28.5" customHeight="1" x14ac:dyDescent="0.2">
      <c r="A59" s="403" t="s">
        <v>461</v>
      </c>
      <c r="B59" s="403"/>
      <c r="C59" s="403"/>
      <c r="D59" s="403"/>
      <c r="E59" s="403"/>
      <c r="F59" s="403"/>
      <c r="G59" s="403"/>
      <c r="H59" s="403"/>
      <c r="I59" s="403"/>
      <c r="J59" s="403"/>
      <c r="K59" s="403"/>
      <c r="L59" s="201"/>
      <c r="M59" s="201"/>
      <c r="N59" s="16"/>
      <c r="O59" s="16"/>
      <c r="P59" s="16"/>
      <c r="Q59" s="16"/>
      <c r="R59" s="16"/>
      <c r="S59" s="16"/>
      <c r="T59" s="16"/>
      <c r="U59" s="51"/>
      <c r="V59" s="51"/>
      <c r="W59" s="51"/>
      <c r="X59" s="51"/>
      <c r="Y59" s="51"/>
      <c r="Z59" s="51"/>
      <c r="AA59" s="51"/>
      <c r="AB59" s="16"/>
      <c r="AC59" s="16"/>
      <c r="AD59" s="16"/>
      <c r="AE59" s="16"/>
      <c r="AF59" s="16"/>
      <c r="AG59" s="16"/>
      <c r="AH59" s="16"/>
      <c r="AI59" s="16"/>
      <c r="AJ59" s="16"/>
      <c r="AK59" s="16"/>
      <c r="AL59" s="16"/>
      <c r="AM59" s="16"/>
      <c r="AN59" s="16"/>
      <c r="AO59" s="16"/>
      <c r="AP59" s="16"/>
    </row>
    <row r="60" spans="1:42" ht="33" customHeight="1" x14ac:dyDescent="0.25">
      <c r="A60" s="402" t="s">
        <v>561</v>
      </c>
      <c r="B60" s="402"/>
      <c r="C60" s="402"/>
      <c r="D60" s="402"/>
      <c r="E60" s="402"/>
      <c r="F60" s="402"/>
      <c r="G60" s="402"/>
      <c r="H60" s="402"/>
      <c r="I60" s="402"/>
      <c r="J60" s="402"/>
      <c r="K60" s="402"/>
      <c r="L60" s="16"/>
      <c r="M60" s="16"/>
    </row>
    <row r="61" spans="1:42" ht="15" customHeight="1" x14ac:dyDescent="0.25">
      <c r="A61" s="319"/>
      <c r="B61" s="352"/>
      <c r="C61" s="352"/>
      <c r="D61" s="352"/>
      <c r="E61" s="352"/>
      <c r="F61" s="352"/>
      <c r="G61" s="352"/>
      <c r="H61" s="352"/>
      <c r="I61" s="352"/>
      <c r="J61" s="352"/>
      <c r="K61" s="352"/>
      <c r="L61" s="16"/>
      <c r="M61" s="16"/>
    </row>
    <row r="62" spans="1:42" x14ac:dyDescent="0.25">
      <c r="A62" s="314" t="s">
        <v>543</v>
      </c>
      <c r="B62" s="314"/>
    </row>
    <row r="63" spans="1:42" x14ac:dyDescent="0.25">
      <c r="C63" s="16"/>
      <c r="D63" s="16"/>
      <c r="E63" s="16"/>
      <c r="F63" s="16"/>
      <c r="G63" s="16"/>
      <c r="H63" s="16"/>
      <c r="I63" s="16"/>
      <c r="J63" s="16"/>
      <c r="K63" s="16"/>
    </row>
    <row r="64" spans="1:42" x14ac:dyDescent="0.25">
      <c r="C64" s="270"/>
      <c r="D64" s="270"/>
      <c r="E64" s="270"/>
      <c r="F64" s="270"/>
      <c r="G64" s="270"/>
      <c r="H64" s="270"/>
      <c r="I64" s="270"/>
      <c r="J64" s="270"/>
      <c r="K64" s="270"/>
    </row>
    <row r="65" spans="1:11" x14ac:dyDescent="0.25">
      <c r="C65" s="270"/>
      <c r="D65" s="270"/>
      <c r="E65" s="270"/>
      <c r="F65" s="270"/>
      <c r="G65" s="270"/>
      <c r="H65" s="270"/>
      <c r="I65" s="270"/>
      <c r="J65" s="270"/>
      <c r="K65" s="270"/>
    </row>
    <row r="66" spans="1:11" x14ac:dyDescent="0.25">
      <c r="C66" s="270"/>
      <c r="D66" s="270"/>
    </row>
    <row r="67" spans="1:11" x14ac:dyDescent="0.25">
      <c r="C67" s="270"/>
      <c r="D67" s="270"/>
      <c r="H67" s="270"/>
    </row>
    <row r="68" spans="1:11" x14ac:dyDescent="0.25">
      <c r="A68" s="270"/>
      <c r="B68" s="270"/>
      <c r="C68" s="270"/>
      <c r="D68" s="270"/>
      <c r="E68" s="270"/>
      <c r="F68" s="270"/>
      <c r="G68" s="270"/>
      <c r="H68" s="270"/>
      <c r="I68" s="270"/>
      <c r="J68" s="270"/>
      <c r="K68" s="270"/>
    </row>
    <row r="69" spans="1:11" x14ac:dyDescent="0.25">
      <c r="A69" s="270"/>
      <c r="B69" s="270"/>
      <c r="C69" s="270"/>
      <c r="D69" s="270"/>
    </row>
    <row r="70" spans="1:11" x14ac:dyDescent="0.25">
      <c r="A70" s="270"/>
      <c r="B70" s="270"/>
      <c r="C70" s="270"/>
      <c r="D70" s="270"/>
    </row>
    <row r="71" spans="1:11" x14ac:dyDescent="0.25">
      <c r="A71" s="270"/>
      <c r="B71" s="270"/>
      <c r="C71" s="270"/>
      <c r="D71" s="270"/>
    </row>
    <row r="72" spans="1:11" x14ac:dyDescent="0.25">
      <c r="A72" s="270"/>
      <c r="B72" s="270"/>
      <c r="C72" s="270"/>
      <c r="D72" s="270"/>
      <c r="E72" s="270"/>
      <c r="F72" s="270"/>
      <c r="G72" s="270"/>
      <c r="H72" s="270"/>
      <c r="I72" s="270"/>
      <c r="J72" s="270"/>
      <c r="K72" s="270"/>
    </row>
    <row r="73" spans="1:11" x14ac:dyDescent="0.25">
      <c r="A73" s="270"/>
      <c r="B73" s="270"/>
      <c r="C73" s="270"/>
      <c r="D73" s="270"/>
    </row>
    <row r="74" spans="1:11" x14ac:dyDescent="0.25">
      <c r="A74" s="270"/>
      <c r="B74" s="270"/>
      <c r="C74" s="270"/>
      <c r="D74" s="270"/>
    </row>
    <row r="75" spans="1:11" x14ac:dyDescent="0.25">
      <c r="A75" s="270"/>
      <c r="B75" s="270"/>
      <c r="C75" s="270"/>
      <c r="D75" s="270"/>
    </row>
    <row r="76" spans="1:11" x14ac:dyDescent="0.25">
      <c r="A76" s="270"/>
      <c r="B76" s="270"/>
      <c r="C76" s="270"/>
    </row>
  </sheetData>
  <mergeCells count="5">
    <mergeCell ref="A60:K60"/>
    <mergeCell ref="F1:G2"/>
    <mergeCell ref="F3:G3"/>
    <mergeCell ref="M9:S10"/>
    <mergeCell ref="A59:K59"/>
  </mergeCells>
  <hyperlinks>
    <hyperlink ref="F3" location="'Índice de las tablas'!A1" display="ÍNDICE"/>
    <hyperlink ref="F1" location="'Cuadro de las tablas'!A1" display="CUADRO DE TABLAS"/>
    <hyperlink ref="F1:G2" location="'Cuadro de tablas'!A1" display="CUADRO DE TABLAS"/>
    <hyperlink ref="F3:G3" location="'Índice de tablas'!A1" display="ÍNDICE DE TABLAS"/>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9"/>
  <sheetViews>
    <sheetView zoomScale="80" zoomScaleNormal="80" workbookViewId="0">
      <pane ySplit="7" topLeftCell="A8" activePane="bottomLeft" state="frozen"/>
      <selection pane="bottomLeft" activeCell="A8" sqref="A8"/>
    </sheetView>
  </sheetViews>
  <sheetFormatPr baseColWidth="10" defaultColWidth="11.42578125" defaultRowHeight="15" x14ac:dyDescent="0.25"/>
  <cols>
    <col min="1" max="2" width="6.7109375" style="7" customWidth="1"/>
    <col min="3" max="13" width="9.7109375" style="7" customWidth="1"/>
    <col min="14" max="14" width="5.7109375" style="7" customWidth="1"/>
    <col min="15" max="16384" width="11.42578125" style="7"/>
  </cols>
  <sheetData>
    <row r="1" spans="1:21" ht="30.6" customHeight="1" x14ac:dyDescent="0.25"/>
    <row r="2" spans="1:21" x14ac:dyDescent="0.25">
      <c r="F2" s="398" t="s">
        <v>2</v>
      </c>
      <c r="G2" s="398"/>
    </row>
    <row r="3" spans="1:21" x14ac:dyDescent="0.25">
      <c r="F3" s="398" t="s">
        <v>1</v>
      </c>
      <c r="G3" s="398"/>
    </row>
    <row r="5" spans="1:21" s="52" customFormat="1" ht="15.75" customHeight="1" x14ac:dyDescent="0.25">
      <c r="A5" s="285" t="s">
        <v>500</v>
      </c>
      <c r="B5" s="285"/>
      <c r="C5" s="119"/>
      <c r="D5" s="119"/>
      <c r="E5" s="119"/>
      <c r="F5" s="119"/>
      <c r="G5" s="119"/>
      <c r="H5" s="51"/>
      <c r="I5" s="51"/>
      <c r="J5" s="51"/>
      <c r="K5" s="51"/>
      <c r="L5" s="51"/>
      <c r="M5" s="51"/>
      <c r="N5" s="51"/>
    </row>
    <row r="6" spans="1:21" s="52" customFormat="1" ht="12.75" customHeight="1" x14ac:dyDescent="0.2">
      <c r="C6" s="51"/>
      <c r="D6" s="51"/>
      <c r="E6" s="51"/>
      <c r="F6" s="51"/>
      <c r="G6" s="51"/>
      <c r="H6" s="51"/>
      <c r="I6" s="51"/>
      <c r="J6" s="51"/>
      <c r="K6" s="51"/>
      <c r="L6" s="51"/>
      <c r="M6" s="51"/>
      <c r="N6" s="51"/>
    </row>
    <row r="7" spans="1:21" s="52" customFormat="1" ht="33" customHeight="1" x14ac:dyDescent="0.2">
      <c r="A7" s="363"/>
      <c r="B7" s="364"/>
      <c r="C7" s="43" t="s">
        <v>96</v>
      </c>
      <c r="D7" s="116" t="s">
        <v>97</v>
      </c>
      <c r="E7" s="43" t="s">
        <v>98</v>
      </c>
      <c r="F7" s="43" t="s">
        <v>99</v>
      </c>
      <c r="G7" s="43" t="s">
        <v>100</v>
      </c>
      <c r="H7" s="43" t="s">
        <v>101</v>
      </c>
      <c r="I7" s="117" t="s">
        <v>102</v>
      </c>
      <c r="J7" s="43" t="s">
        <v>103</v>
      </c>
      <c r="K7" s="43" t="s">
        <v>104</v>
      </c>
      <c r="L7" s="43" t="s">
        <v>105</v>
      </c>
      <c r="M7" s="118" t="s">
        <v>106</v>
      </c>
      <c r="N7" s="51"/>
    </row>
    <row r="8" spans="1:21" s="52" customFormat="1" ht="12.75" customHeight="1" x14ac:dyDescent="0.2">
      <c r="A8" s="51"/>
      <c r="B8" s="51"/>
      <c r="C8" s="51"/>
      <c r="D8" s="51"/>
      <c r="E8" s="51"/>
      <c r="F8" s="51"/>
      <c r="G8" s="51"/>
      <c r="H8" s="51"/>
      <c r="I8" s="51"/>
      <c r="J8" s="51"/>
      <c r="K8" s="51"/>
      <c r="L8" s="51"/>
      <c r="M8" s="51"/>
      <c r="N8" s="51"/>
    </row>
    <row r="9" spans="1:21" s="52" customFormat="1" ht="12.75" customHeight="1" x14ac:dyDescent="0.2">
      <c r="A9" s="27" t="s">
        <v>56</v>
      </c>
      <c r="B9" s="27"/>
      <c r="C9" s="51"/>
      <c r="D9" s="51"/>
      <c r="E9" s="51"/>
      <c r="F9" s="51"/>
      <c r="G9" s="51"/>
      <c r="H9" s="51"/>
      <c r="I9" s="51"/>
      <c r="J9" s="51"/>
      <c r="K9" s="51"/>
      <c r="L9" s="51"/>
      <c r="M9" s="51"/>
      <c r="N9" s="51"/>
    </row>
    <row r="10" spans="1:21" s="52" customFormat="1" ht="12.6" customHeight="1" x14ac:dyDescent="0.2">
      <c r="A10" s="27"/>
      <c r="B10" s="27"/>
      <c r="C10" s="51"/>
      <c r="D10" s="51"/>
      <c r="E10" s="51"/>
      <c r="F10" s="51"/>
      <c r="G10" s="51"/>
      <c r="H10" s="51"/>
      <c r="I10" s="51"/>
      <c r="J10" s="51"/>
      <c r="K10" s="51"/>
      <c r="L10" s="51"/>
      <c r="M10" s="51"/>
      <c r="N10" s="51"/>
      <c r="O10" s="389" t="s">
        <v>131</v>
      </c>
      <c r="P10" s="389"/>
      <c r="Q10" s="389"/>
      <c r="R10" s="385"/>
      <c r="S10" s="385"/>
      <c r="T10" s="385"/>
      <c r="U10" s="385"/>
    </row>
    <row r="11" spans="1:21" s="52" customFormat="1" ht="12.75" customHeight="1" x14ac:dyDescent="0.2">
      <c r="A11" s="27">
        <v>1975</v>
      </c>
      <c r="B11" s="27"/>
      <c r="C11" s="120">
        <v>1.4624550093949583E-2</v>
      </c>
      <c r="D11" s="120">
        <v>4.5995129237208553E-4</v>
      </c>
      <c r="E11" s="120">
        <v>4.0269180424906518E-4</v>
      </c>
      <c r="F11" s="120">
        <v>7.4912493326416668E-4</v>
      </c>
      <c r="G11" s="120">
        <v>1.1751992447293056E-3</v>
      </c>
      <c r="H11" s="120">
        <v>2.6726414096090402E-3</v>
      </c>
      <c r="I11" s="120">
        <v>6.8369267596310396E-3</v>
      </c>
      <c r="J11" s="120">
        <v>1.7178092910049018E-2</v>
      </c>
      <c r="K11" s="120">
        <v>4.4375981223274498E-2</v>
      </c>
      <c r="L11" s="120">
        <v>0.10795246444918176</v>
      </c>
      <c r="M11" s="51"/>
      <c r="N11" s="51"/>
      <c r="O11" s="389"/>
      <c r="P11" s="389"/>
      <c r="Q11" s="389"/>
      <c r="R11" s="385"/>
      <c r="S11" s="385"/>
      <c r="T11" s="385"/>
      <c r="U11" s="385"/>
    </row>
    <row r="12" spans="1:21" s="52" customFormat="1" ht="12.75" customHeight="1" x14ac:dyDescent="0.2">
      <c r="A12" s="27">
        <v>1976</v>
      </c>
      <c r="B12" s="27"/>
      <c r="C12" s="120">
        <v>1.371371103043121E-2</v>
      </c>
      <c r="D12" s="120">
        <v>4.3404936166450742E-4</v>
      </c>
      <c r="E12" s="120">
        <v>3.7962412150316236E-4</v>
      </c>
      <c r="F12" s="120">
        <v>6.903483522114716E-4</v>
      </c>
      <c r="G12" s="120">
        <v>1.0622683574869839E-3</v>
      </c>
      <c r="H12" s="120">
        <v>2.7313118275588306E-3</v>
      </c>
      <c r="I12" s="120">
        <v>6.7741984552180078E-3</v>
      </c>
      <c r="J12" s="120">
        <v>1.7356336393543635E-2</v>
      </c>
      <c r="K12" s="120">
        <v>4.5852284437931011E-2</v>
      </c>
      <c r="L12" s="120">
        <v>0.10743662773411707</v>
      </c>
      <c r="M12" s="51"/>
      <c r="N12" s="51"/>
    </row>
    <row r="13" spans="1:21" s="52" customFormat="1" ht="12.75" customHeight="1" x14ac:dyDescent="0.2">
      <c r="A13" s="27">
        <v>1977</v>
      </c>
      <c r="B13" s="27"/>
      <c r="C13" s="120">
        <v>1.3021233921252822E-2</v>
      </c>
      <c r="D13" s="120">
        <v>4.2952816244156176E-4</v>
      </c>
      <c r="E13" s="120">
        <v>4.2738181716475162E-4</v>
      </c>
      <c r="F13" s="120">
        <v>7.2661385113994821E-4</v>
      </c>
      <c r="G13" s="120">
        <v>1.0105885996914551E-3</v>
      </c>
      <c r="H13" s="120">
        <v>2.5642753329979469E-3</v>
      </c>
      <c r="I13" s="120">
        <v>6.7547905181570746E-3</v>
      </c>
      <c r="J13" s="120">
        <v>1.6778973612563818E-2</v>
      </c>
      <c r="K13" s="120">
        <v>4.3501906300043754E-2</v>
      </c>
      <c r="L13" s="120">
        <v>0.10246193040492171</v>
      </c>
      <c r="M13" s="51"/>
      <c r="N13" s="51"/>
    </row>
    <row r="14" spans="1:21" s="52" customFormat="1" ht="12.75" customHeight="1" x14ac:dyDescent="0.2">
      <c r="A14" s="27">
        <v>1978</v>
      </c>
      <c r="B14" s="27"/>
      <c r="C14" s="120">
        <v>1.1262788122684046E-2</v>
      </c>
      <c r="D14" s="120">
        <v>4.5111578113326661E-4</v>
      </c>
      <c r="E14" s="120">
        <v>4.0788422244825449E-4</v>
      </c>
      <c r="F14" s="120">
        <v>8.0303618534193248E-4</v>
      </c>
      <c r="G14" s="120">
        <v>1.0267096961853945E-3</v>
      </c>
      <c r="H14" s="120">
        <v>2.5846813444017893E-3</v>
      </c>
      <c r="I14" s="120">
        <v>6.5584261518603247E-3</v>
      </c>
      <c r="J14" s="120">
        <v>1.6394083615769727E-2</v>
      </c>
      <c r="K14" s="120">
        <v>4.3546669546448098E-2</v>
      </c>
      <c r="L14" s="120">
        <v>9.7843043929197668E-2</v>
      </c>
      <c r="M14" s="51"/>
      <c r="N14" s="51"/>
    </row>
    <row r="15" spans="1:21" s="52" customFormat="1" ht="12.75" customHeight="1" x14ac:dyDescent="0.2">
      <c r="A15" s="27">
        <v>1979</v>
      </c>
      <c r="B15" s="27"/>
      <c r="C15" s="120">
        <v>1.0677971949549099E-2</v>
      </c>
      <c r="D15" s="120">
        <v>4.1429359039090249E-4</v>
      </c>
      <c r="E15" s="120">
        <v>4.2587911119029497E-4</v>
      </c>
      <c r="F15" s="120">
        <v>8.1717816684132212E-4</v>
      </c>
      <c r="G15" s="120">
        <v>1.1084884233027571E-3</v>
      </c>
      <c r="H15" s="120">
        <v>2.5444884848096353E-3</v>
      </c>
      <c r="I15" s="120">
        <v>6.2382691592893997E-3</v>
      </c>
      <c r="J15" s="120">
        <v>1.595753553378049E-2</v>
      </c>
      <c r="K15" s="120">
        <v>4.0719576453557949E-2</v>
      </c>
      <c r="L15" s="120">
        <v>9.2024614496976992E-2</v>
      </c>
      <c r="M15" s="51"/>
      <c r="N15" s="51"/>
    </row>
    <row r="16" spans="1:21" s="52" customFormat="1" ht="12.75" customHeight="1" x14ac:dyDescent="0.2">
      <c r="A16" s="27">
        <v>1980</v>
      </c>
      <c r="B16" s="27"/>
      <c r="C16" s="120">
        <v>1.0203512394948572E-2</v>
      </c>
      <c r="D16" s="120">
        <v>4.1437953402233897E-4</v>
      </c>
      <c r="E16" s="120">
        <v>3.8850041253423584E-4</v>
      </c>
      <c r="F16" s="120">
        <v>8.0782446391990982E-4</v>
      </c>
      <c r="G16" s="120">
        <v>9.8428260133319695E-4</v>
      </c>
      <c r="H16" s="120">
        <v>2.306328813370547E-3</v>
      </c>
      <c r="I16" s="120">
        <v>6.3528808409154718E-3</v>
      </c>
      <c r="J16" s="120">
        <v>1.5287996554355813E-2</v>
      </c>
      <c r="K16" s="120">
        <v>3.9989833008163729E-2</v>
      </c>
      <c r="L16" s="120">
        <v>8.981128347232388E-2</v>
      </c>
      <c r="M16" s="51"/>
      <c r="N16" s="51"/>
    </row>
    <row r="17" spans="1:14" s="52" customFormat="1" ht="12.75" customHeight="1" x14ac:dyDescent="0.2">
      <c r="A17" s="27">
        <v>1981</v>
      </c>
      <c r="B17" s="27"/>
      <c r="C17" s="120">
        <v>1.1793165804217976E-2</v>
      </c>
      <c r="D17" s="120">
        <v>4.8357982251299254E-4</v>
      </c>
      <c r="E17" s="120">
        <v>4.5482017014054373E-4</v>
      </c>
      <c r="F17" s="120">
        <v>7.9515294043943036E-4</v>
      </c>
      <c r="G17" s="120">
        <v>1.0685524115863821E-3</v>
      </c>
      <c r="H17" s="120">
        <v>2.5404690457264748E-3</v>
      </c>
      <c r="I17" s="120">
        <v>6.2964045808865448E-3</v>
      </c>
      <c r="J17" s="120">
        <v>1.5553960988277951E-2</v>
      </c>
      <c r="K17" s="120">
        <v>4.0403059837688812E-2</v>
      </c>
      <c r="L17" s="120">
        <v>0.10853734320171766</v>
      </c>
      <c r="M17" s="120">
        <v>0.22267044784192763</v>
      </c>
      <c r="N17" s="51"/>
    </row>
    <row r="18" spans="1:14" s="52" customFormat="1" ht="12.75" customHeight="1" x14ac:dyDescent="0.2">
      <c r="A18" s="27">
        <v>1982</v>
      </c>
      <c r="B18" s="27"/>
      <c r="C18" s="120">
        <v>1.14676568534444E-2</v>
      </c>
      <c r="D18" s="120">
        <v>3.160806178171052E-4</v>
      </c>
      <c r="E18" s="120">
        <v>3.5539175836841818E-4</v>
      </c>
      <c r="F18" s="120">
        <v>7.2169188028234485E-4</v>
      </c>
      <c r="G18" s="120">
        <v>9.6842378881557064E-4</v>
      </c>
      <c r="H18" s="120">
        <v>2.2571847530156587E-3</v>
      </c>
      <c r="I18" s="120">
        <v>5.8521027478998988E-3</v>
      </c>
      <c r="J18" s="120">
        <v>1.4417056995779809E-2</v>
      </c>
      <c r="K18" s="120">
        <v>3.8360774487407323E-2</v>
      </c>
      <c r="L18" s="120">
        <v>9.6599154387381925E-2</v>
      </c>
      <c r="M18" s="120">
        <v>0.19878320392962429</v>
      </c>
      <c r="N18" s="51"/>
    </row>
    <row r="19" spans="1:14" s="52" customFormat="1" ht="12.75" customHeight="1" x14ac:dyDescent="0.2">
      <c r="A19" s="27">
        <v>1983</v>
      </c>
      <c r="B19" s="27"/>
      <c r="C19" s="120">
        <v>1.0596323825772514E-2</v>
      </c>
      <c r="D19" s="120">
        <v>3.9232114630246136E-4</v>
      </c>
      <c r="E19" s="120">
        <v>4.0832331039717247E-4</v>
      </c>
      <c r="F19" s="120">
        <v>1.0396670044096577E-3</v>
      </c>
      <c r="G19" s="120">
        <v>1.0979949367763847E-3</v>
      </c>
      <c r="H19" s="120">
        <v>2.3950085843820945E-3</v>
      </c>
      <c r="I19" s="120">
        <v>5.964413417252133E-3</v>
      </c>
      <c r="J19" s="120">
        <v>1.4294209291518534E-2</v>
      </c>
      <c r="K19" s="120">
        <v>3.821201091901729E-2</v>
      </c>
      <c r="L19" s="120">
        <v>0.10232620231618997</v>
      </c>
      <c r="M19" s="120">
        <v>0.2115851424533573</v>
      </c>
      <c r="N19" s="51"/>
    </row>
    <row r="20" spans="1:14" s="52" customFormat="1" ht="12.75" customHeight="1" x14ac:dyDescent="0.2">
      <c r="A20" s="27">
        <v>1984</v>
      </c>
      <c r="B20" s="27"/>
      <c r="C20" s="120">
        <v>9.1471137640245295E-3</v>
      </c>
      <c r="D20" s="120">
        <v>3.1977919864573296E-4</v>
      </c>
      <c r="E20" s="120">
        <v>3.8972687139879965E-4</v>
      </c>
      <c r="F20" s="120">
        <v>8.8186876473343528E-4</v>
      </c>
      <c r="G20" s="120">
        <v>1.0469063805082961E-3</v>
      </c>
      <c r="H20" s="120">
        <v>2.2377367979370404E-3</v>
      </c>
      <c r="I20" s="120">
        <v>5.7611475708433174E-3</v>
      </c>
      <c r="J20" s="120">
        <v>1.4198902151564404E-2</v>
      </c>
      <c r="K20" s="120">
        <v>3.7084424078717614E-2</v>
      </c>
      <c r="L20" s="120">
        <v>9.8790377735773913E-2</v>
      </c>
      <c r="M20" s="120">
        <v>0.20837212928220802</v>
      </c>
      <c r="N20" s="51"/>
    </row>
    <row r="21" spans="1:14" s="52" customFormat="1" ht="12.75" customHeight="1" x14ac:dyDescent="0.2">
      <c r="A21" s="27">
        <v>1985</v>
      </c>
      <c r="B21" s="27"/>
      <c r="C21" s="120">
        <v>7.6344274717562869E-3</v>
      </c>
      <c r="D21" s="120">
        <v>3.521816141740949E-4</v>
      </c>
      <c r="E21" s="120">
        <v>3.643241851847927E-4</v>
      </c>
      <c r="F21" s="120">
        <v>8.5529475298447375E-4</v>
      </c>
      <c r="G21" s="120">
        <v>1.0430684451082995E-3</v>
      </c>
      <c r="H21" s="120">
        <v>2.2891859775054282E-3</v>
      </c>
      <c r="I21" s="120">
        <v>5.89000325720908E-3</v>
      </c>
      <c r="J21" s="120">
        <v>1.4002216906144459E-2</v>
      </c>
      <c r="K21" s="120">
        <v>3.7770627446899137E-2</v>
      </c>
      <c r="L21" s="120">
        <v>0.10390835309927789</v>
      </c>
      <c r="M21" s="120">
        <v>0.22608932504200299</v>
      </c>
      <c r="N21" s="51"/>
    </row>
    <row r="22" spans="1:14" s="52" customFormat="1" ht="12.75" customHeight="1" x14ac:dyDescent="0.2">
      <c r="A22" s="27">
        <v>1986</v>
      </c>
      <c r="B22" s="27"/>
      <c r="C22" s="120">
        <v>7.7098930576838271E-3</v>
      </c>
      <c r="D22" s="120">
        <v>2.7651122533916341E-4</v>
      </c>
      <c r="E22" s="120">
        <v>3.4945676886250464E-4</v>
      </c>
      <c r="F22" s="120">
        <v>9.5031952228188542E-4</v>
      </c>
      <c r="G22" s="120">
        <v>1.0542433405664904E-3</v>
      </c>
      <c r="H22" s="120">
        <v>2.1578614805187373E-3</v>
      </c>
      <c r="I22" s="120">
        <v>5.4926581561502421E-3</v>
      </c>
      <c r="J22" s="120">
        <v>1.2934433768609966E-2</v>
      </c>
      <c r="K22" s="120">
        <v>3.4893942658516905E-2</v>
      </c>
      <c r="L22" s="120">
        <v>9.585460406308724E-2</v>
      </c>
      <c r="M22" s="120">
        <v>0.23214728646853661</v>
      </c>
      <c r="N22" s="51"/>
    </row>
    <row r="23" spans="1:14" s="52" customFormat="1" ht="12.75" customHeight="1" x14ac:dyDescent="0.2">
      <c r="A23" s="27">
        <v>1987</v>
      </c>
      <c r="B23" s="27"/>
      <c r="C23" s="120">
        <v>7.7768372071474832E-3</v>
      </c>
      <c r="D23" s="120">
        <v>2.7088755813554986E-4</v>
      </c>
      <c r="E23" s="120">
        <v>3.9550868296603196E-4</v>
      </c>
      <c r="F23" s="120">
        <v>1.0222209241639059E-3</v>
      </c>
      <c r="G23" s="120">
        <v>1.1212332746320386E-3</v>
      </c>
      <c r="H23" s="120">
        <v>2.0842574432039847E-3</v>
      </c>
      <c r="I23" s="120">
        <v>5.3081968780548921E-3</v>
      </c>
      <c r="J23" s="120">
        <v>1.2961316056610158E-2</v>
      </c>
      <c r="K23" s="120">
        <v>3.5626330650874539E-2</v>
      </c>
      <c r="L23" s="120">
        <v>9.4795152951772113E-2</v>
      </c>
      <c r="M23" s="120">
        <v>0.21512406930752334</v>
      </c>
      <c r="N23" s="51"/>
    </row>
    <row r="24" spans="1:14" s="52" customFormat="1" ht="12.75" customHeight="1" x14ac:dyDescent="0.2">
      <c r="A24" s="27">
        <v>1988</v>
      </c>
      <c r="B24" s="27"/>
      <c r="C24" s="120">
        <v>7.0052280629512766E-3</v>
      </c>
      <c r="D24" s="120">
        <v>2.7074916243683143E-4</v>
      </c>
      <c r="E24" s="120">
        <v>3.5320088300220751E-4</v>
      </c>
      <c r="F24" s="120">
        <v>1.1561263773479135E-3</v>
      </c>
      <c r="G24" s="120">
        <v>1.2921194130065378E-3</v>
      </c>
      <c r="H24" s="120">
        <v>2.0372579609066717E-3</v>
      </c>
      <c r="I24" s="120">
        <v>5.514155436810989E-3</v>
      </c>
      <c r="J24" s="120">
        <v>1.3233117829856264E-2</v>
      </c>
      <c r="K24" s="120">
        <v>3.4980885343471074E-2</v>
      </c>
      <c r="L24" s="120">
        <v>9.5270521394022714E-2</v>
      </c>
      <c r="M24" s="120">
        <v>0.22436587571594677</v>
      </c>
      <c r="N24" s="51"/>
    </row>
    <row r="25" spans="1:14" s="52" customFormat="1" ht="12.75" customHeight="1" x14ac:dyDescent="0.2">
      <c r="A25" s="27">
        <v>1989</v>
      </c>
      <c r="B25" s="27"/>
      <c r="C25" s="120">
        <v>6.7414761956700008E-3</v>
      </c>
      <c r="D25" s="120">
        <v>2.7947114229759335E-4</v>
      </c>
      <c r="E25" s="120">
        <v>3.5949952996603665E-4</v>
      </c>
      <c r="F25" s="120">
        <v>1.3461978753656597E-3</v>
      </c>
      <c r="G25" s="120">
        <v>1.3329910840420714E-3</v>
      </c>
      <c r="H25" s="120">
        <v>2.0596381076831215E-3</v>
      </c>
      <c r="I25" s="120">
        <v>5.362206155179172E-3</v>
      </c>
      <c r="J25" s="120">
        <v>1.2499149917102262E-2</v>
      </c>
      <c r="K25" s="120">
        <v>3.3367479120878681E-2</v>
      </c>
      <c r="L25" s="120">
        <v>9.6165787521900289E-2</v>
      </c>
      <c r="M25" s="120">
        <v>0.22355897231096911</v>
      </c>
      <c r="N25" s="51"/>
    </row>
    <row r="26" spans="1:14" s="52" customFormat="1" ht="12.75" customHeight="1" x14ac:dyDescent="0.2">
      <c r="A26" s="27">
        <v>1990</v>
      </c>
      <c r="B26" s="27"/>
      <c r="C26" s="120">
        <v>6.8872168121605877E-3</v>
      </c>
      <c r="D26" s="120">
        <v>3.1954769405288108E-4</v>
      </c>
      <c r="E26" s="120">
        <v>3.9677211170065062E-4</v>
      </c>
      <c r="F26" s="120">
        <v>1.3312792214882252E-3</v>
      </c>
      <c r="G26" s="120">
        <v>1.4768341758065193E-3</v>
      </c>
      <c r="H26" s="120">
        <v>2.1407329722921858E-3</v>
      </c>
      <c r="I26" s="120">
        <v>5.2731230348657268E-3</v>
      </c>
      <c r="J26" s="120">
        <v>1.2634300412764341E-2</v>
      </c>
      <c r="K26" s="120">
        <v>3.4467662841742817E-2</v>
      </c>
      <c r="L26" s="120">
        <v>9.6219231208154024E-2</v>
      </c>
      <c r="M26" s="120">
        <v>0.23803410531804373</v>
      </c>
      <c r="N26" s="51"/>
    </row>
    <row r="27" spans="1:14" s="52" customFormat="1" ht="12.75" customHeight="1" x14ac:dyDescent="0.2">
      <c r="A27" s="112">
        <v>1991</v>
      </c>
      <c r="B27" s="112"/>
      <c r="C27" s="120">
        <v>6.3749873109329004E-3</v>
      </c>
      <c r="D27" s="120">
        <v>2.7615851498760289E-4</v>
      </c>
      <c r="E27" s="120">
        <v>3.5689178394394163E-4</v>
      </c>
      <c r="F27" s="120">
        <v>1.397019294839015E-3</v>
      </c>
      <c r="G27" s="120">
        <v>1.7337646511421797E-3</v>
      </c>
      <c r="H27" s="120">
        <v>2.1677415373221836E-3</v>
      </c>
      <c r="I27" s="120">
        <v>5.0507797481174448E-3</v>
      </c>
      <c r="J27" s="120">
        <v>1.2380266873373567E-2</v>
      </c>
      <c r="K27" s="120">
        <v>3.3552306816024301E-2</v>
      </c>
      <c r="L27" s="120">
        <v>9.7502510153684718E-2</v>
      </c>
      <c r="M27" s="120">
        <v>0.23712469866316019</v>
      </c>
      <c r="N27" s="51"/>
    </row>
    <row r="28" spans="1:14" s="52" customFormat="1" ht="12.75" customHeight="1" x14ac:dyDescent="0.2">
      <c r="A28" s="112">
        <v>1992</v>
      </c>
      <c r="B28" s="112"/>
      <c r="C28" s="120">
        <v>6.8793498813211574E-3</v>
      </c>
      <c r="D28" s="120">
        <v>2.5043567528634526E-4</v>
      </c>
      <c r="E28" s="120">
        <v>3.4237035637195413E-4</v>
      </c>
      <c r="F28" s="120">
        <v>1.2909648932865117E-3</v>
      </c>
      <c r="G28" s="120">
        <v>1.6956972023717987E-3</v>
      </c>
      <c r="H28" s="120">
        <v>2.2115900622056944E-3</v>
      </c>
      <c r="I28" s="120">
        <v>4.92796497016138E-3</v>
      </c>
      <c r="J28" s="120">
        <v>1.2223503055875764E-2</v>
      </c>
      <c r="K28" s="120">
        <v>3.1739706365283359E-2</v>
      </c>
      <c r="L28" s="120">
        <v>8.9182859125607222E-2</v>
      </c>
      <c r="M28" s="120">
        <v>0.2121520706042091</v>
      </c>
      <c r="N28" s="51"/>
    </row>
    <row r="29" spans="1:14" s="52" customFormat="1" ht="12.75" customHeight="1" x14ac:dyDescent="0.2">
      <c r="A29" s="112">
        <v>1993</v>
      </c>
      <c r="B29" s="112"/>
      <c r="C29" s="120">
        <v>6.4637867351854828E-3</v>
      </c>
      <c r="D29" s="120">
        <v>2.7840353636247715E-4</v>
      </c>
      <c r="E29" s="120">
        <v>3.2763285891926694E-4</v>
      </c>
      <c r="F29" s="120">
        <v>1.1442113729721677E-3</v>
      </c>
      <c r="G29" s="120">
        <v>1.8685418022740608E-3</v>
      </c>
      <c r="H29" s="120">
        <v>2.254363911067583E-3</v>
      </c>
      <c r="I29" s="120">
        <v>4.7129756237789672E-3</v>
      </c>
      <c r="J29" s="120">
        <v>1.1530134219303153E-2</v>
      </c>
      <c r="K29" s="120">
        <v>3.1332013362024208E-2</v>
      </c>
      <c r="L29" s="120">
        <v>8.9445021824984414E-2</v>
      </c>
      <c r="M29" s="120">
        <v>0.2207094678990757</v>
      </c>
      <c r="N29" s="51"/>
    </row>
    <row r="30" spans="1:14" s="52" customFormat="1" ht="12.75" customHeight="1" x14ac:dyDescent="0.2">
      <c r="A30" s="112">
        <v>1994</v>
      </c>
      <c r="B30" s="112"/>
      <c r="C30" s="120">
        <v>6.1250672515829989E-3</v>
      </c>
      <c r="D30" s="120">
        <v>2.4105176749579789E-4</v>
      </c>
      <c r="E30" s="120">
        <v>2.4535144298137428E-4</v>
      </c>
      <c r="F30" s="120">
        <v>1.0302867381444918E-3</v>
      </c>
      <c r="G30" s="120">
        <v>1.8050777451298192E-3</v>
      </c>
      <c r="H30" s="120">
        <v>2.2353963031929132E-3</v>
      </c>
      <c r="I30" s="120">
        <v>4.6077356937087978E-3</v>
      </c>
      <c r="J30" s="120">
        <v>1.1549581046668964E-2</v>
      </c>
      <c r="K30" s="120">
        <v>3.0130615819876683E-2</v>
      </c>
      <c r="L30" s="120">
        <v>8.7636217948717954E-2</v>
      </c>
      <c r="M30" s="120">
        <v>0.2080190321457584</v>
      </c>
      <c r="N30" s="51"/>
    </row>
    <row r="31" spans="1:14" s="52" customFormat="1" ht="12.75" customHeight="1" x14ac:dyDescent="0.2">
      <c r="A31" s="112">
        <v>1995</v>
      </c>
      <c r="B31" s="112"/>
      <c r="C31" s="120">
        <v>4.9662549344199666E-3</v>
      </c>
      <c r="D31" s="120">
        <v>2.531364494282225E-4</v>
      </c>
      <c r="E31" s="120">
        <v>2.8187399685012651E-4</v>
      </c>
      <c r="F31" s="120">
        <v>9.5333357748438963E-4</v>
      </c>
      <c r="G31" s="120">
        <v>1.945883236784476E-3</v>
      </c>
      <c r="H31" s="120">
        <v>2.1766612064667758E-3</v>
      </c>
      <c r="I31" s="120">
        <v>4.7011884985900098E-3</v>
      </c>
      <c r="J31" s="120">
        <v>1.1441281987969431E-2</v>
      </c>
      <c r="K31" s="120">
        <v>2.965087828830805E-2</v>
      </c>
      <c r="L31" s="120">
        <v>8.6408263924433487E-2</v>
      </c>
      <c r="M31" s="120">
        <v>0.21203023642309549</v>
      </c>
      <c r="N31" s="51"/>
    </row>
    <row r="32" spans="1:14" s="52" customFormat="1" ht="12.75" customHeight="1" x14ac:dyDescent="0.2">
      <c r="A32" s="112">
        <v>1996</v>
      </c>
      <c r="B32" s="112"/>
      <c r="C32" s="120">
        <v>4.323408323104164E-3</v>
      </c>
      <c r="D32" s="120">
        <v>2.5598463186068547E-4</v>
      </c>
      <c r="E32" s="120">
        <v>2.571288987169268E-4</v>
      </c>
      <c r="F32" s="120">
        <v>8.3538954276552943E-4</v>
      </c>
      <c r="G32" s="120">
        <v>1.888889650817241E-3</v>
      </c>
      <c r="H32" s="120">
        <v>2.2189416999134673E-3</v>
      </c>
      <c r="I32" s="120">
        <v>4.5126341601543947E-3</v>
      </c>
      <c r="J32" s="120">
        <v>1.0908660306542211E-2</v>
      </c>
      <c r="K32" s="120">
        <v>2.9021236354665626E-2</v>
      </c>
      <c r="L32" s="120">
        <v>8.8197364946828255E-2</v>
      </c>
      <c r="M32" s="120">
        <v>0.21041871048054012</v>
      </c>
      <c r="N32" s="51"/>
    </row>
    <row r="33" spans="1:19" s="52" customFormat="1" ht="12.75" customHeight="1" x14ac:dyDescent="0.2">
      <c r="A33" s="112">
        <v>1997</v>
      </c>
      <c r="B33" s="112"/>
      <c r="C33" s="120">
        <v>5.2426114054923666E-3</v>
      </c>
      <c r="D33" s="120">
        <v>2.2127246650228735E-4</v>
      </c>
      <c r="E33" s="120">
        <v>2.6673024482558224E-4</v>
      </c>
      <c r="F33" s="120">
        <v>5.8166579407529454E-4</v>
      </c>
      <c r="G33" s="120">
        <v>1.3833027717580736E-3</v>
      </c>
      <c r="H33" s="120">
        <v>1.9888757187213031E-3</v>
      </c>
      <c r="I33" s="120">
        <v>4.119541109698064E-3</v>
      </c>
      <c r="J33" s="120">
        <v>1.0562762208510363E-2</v>
      </c>
      <c r="K33" s="120">
        <v>2.8352896435224678E-2</v>
      </c>
      <c r="L33" s="120">
        <v>8.6263320014920722E-2</v>
      </c>
      <c r="M33" s="120">
        <v>0.20487961036288385</v>
      </c>
      <c r="N33" s="51"/>
    </row>
    <row r="34" spans="1:19" s="52" customFormat="1" ht="12.75" customHeight="1" x14ac:dyDescent="0.2">
      <c r="A34" s="112">
        <v>1998</v>
      </c>
      <c r="B34" s="112"/>
      <c r="C34" s="120">
        <v>4.4233396214141676E-3</v>
      </c>
      <c r="D34" s="120">
        <v>2.1413450672836223E-4</v>
      </c>
      <c r="E34" s="120">
        <v>2.3473480444243441E-4</v>
      </c>
      <c r="F34" s="120">
        <v>5.8704101422965267E-4</v>
      </c>
      <c r="G34" s="120">
        <v>1.1306164529014608E-3</v>
      </c>
      <c r="H34" s="120">
        <v>1.9146750648145309E-3</v>
      </c>
      <c r="I34" s="120">
        <v>4.1360625508637828E-3</v>
      </c>
      <c r="J34" s="120">
        <v>1.0546117013822472E-2</v>
      </c>
      <c r="K34" s="120">
        <v>2.9197169856176791E-2</v>
      </c>
      <c r="L34" s="120">
        <v>8.8534350367194842E-2</v>
      </c>
      <c r="M34" s="120">
        <v>0.21287483079016564</v>
      </c>
      <c r="N34" s="51"/>
    </row>
    <row r="35" spans="1:19" s="52" customFormat="1" ht="12.75" customHeight="1" x14ac:dyDescent="0.2">
      <c r="A35" s="112">
        <v>1999</v>
      </c>
      <c r="B35" s="112"/>
      <c r="C35" s="120">
        <v>3.8304134830554602E-3</v>
      </c>
      <c r="D35" s="120">
        <v>1.7576751816264356E-4</v>
      </c>
      <c r="E35" s="120">
        <v>2.5238474907793529E-4</v>
      </c>
      <c r="F35" s="120">
        <v>4.8264257158063263E-4</v>
      </c>
      <c r="G35" s="120">
        <v>1.0124036786311747E-3</v>
      </c>
      <c r="H35" s="120">
        <v>1.8785262031135303E-3</v>
      </c>
      <c r="I35" s="120">
        <v>4.1244092213072459E-3</v>
      </c>
      <c r="J35" s="120">
        <v>1.0677403876243923E-2</v>
      </c>
      <c r="K35" s="120">
        <v>2.8031659423835995E-2</v>
      </c>
      <c r="L35" s="120">
        <v>8.6166831010681205E-2</v>
      </c>
      <c r="M35" s="120">
        <v>0.20701430178370561</v>
      </c>
      <c r="N35" s="51"/>
    </row>
    <row r="36" spans="1:19" s="52" customFormat="1" ht="12.75" customHeight="1" x14ac:dyDescent="0.2">
      <c r="A36" s="112">
        <v>2000</v>
      </c>
      <c r="B36" s="112"/>
      <c r="C36" s="120">
        <v>4.3099409725475503E-3</v>
      </c>
      <c r="D36" s="120">
        <v>1.4743027872385272E-4</v>
      </c>
      <c r="E36" s="120">
        <v>2.0216076160697589E-4</v>
      </c>
      <c r="F36" s="120">
        <v>4.9000179385105954E-4</v>
      </c>
      <c r="G36" s="120">
        <v>9.5838357044146787E-4</v>
      </c>
      <c r="H36" s="120">
        <v>1.9627058533085956E-3</v>
      </c>
      <c r="I36" s="120">
        <v>3.9598304727834271E-3</v>
      </c>
      <c r="J36" s="120">
        <v>1.0541709828773383E-2</v>
      </c>
      <c r="K36" s="120">
        <v>2.7452155403169805E-2</v>
      </c>
      <c r="L36" s="120">
        <v>7.9974745524215074E-2</v>
      </c>
      <c r="M36" s="120">
        <v>0.20207873780237037</v>
      </c>
      <c r="N36" s="51"/>
    </row>
    <row r="37" spans="1:19" s="52" customFormat="1" ht="12.75" customHeight="1" x14ac:dyDescent="0.2">
      <c r="A37" s="112">
        <v>2001</v>
      </c>
      <c r="B37" s="112"/>
      <c r="C37" s="120">
        <v>3.9879781221290591E-3</v>
      </c>
      <c r="D37" s="120">
        <v>1.7983002110605355E-4</v>
      </c>
      <c r="E37" s="120">
        <v>2.178542580562899E-4</v>
      </c>
      <c r="F37" s="120">
        <v>4.6221671897808371E-4</v>
      </c>
      <c r="G37" s="120">
        <v>1.00202745315183E-3</v>
      </c>
      <c r="H37" s="120">
        <v>1.9013060844656783E-3</v>
      </c>
      <c r="I37" s="120">
        <v>4.0153481979243602E-3</v>
      </c>
      <c r="J37" s="120">
        <v>9.7777668097086927E-3</v>
      </c>
      <c r="K37" s="120">
        <v>2.6716570397393433E-2</v>
      </c>
      <c r="L37" s="120">
        <v>8.0157347257104092E-2</v>
      </c>
      <c r="M37" s="120">
        <v>0.19468016363762361</v>
      </c>
      <c r="N37" s="51"/>
    </row>
    <row r="38" spans="1:19" s="52" customFormat="1" ht="12.75" customHeight="1" x14ac:dyDescent="0.2">
      <c r="A38" s="112">
        <v>2002</v>
      </c>
      <c r="B38" s="112"/>
      <c r="C38" s="120">
        <v>3.8071379716689605E-3</v>
      </c>
      <c r="D38" s="120">
        <v>1.7998274283112856E-4</v>
      </c>
      <c r="E38" s="120">
        <v>2.0411051126252642E-4</v>
      </c>
      <c r="F38" s="120">
        <v>4.4401581024425485E-4</v>
      </c>
      <c r="G38" s="120">
        <v>8.739394432380796E-4</v>
      </c>
      <c r="H38" s="120">
        <v>1.9073766887840755E-3</v>
      </c>
      <c r="I38" s="120">
        <v>4.0020275323128492E-3</v>
      </c>
      <c r="J38" s="120">
        <v>9.3550071743696284E-3</v>
      </c>
      <c r="K38" s="120">
        <v>2.5507893823160935E-2</v>
      </c>
      <c r="L38" s="120">
        <v>7.7636540658505934E-2</v>
      </c>
      <c r="M38" s="120">
        <v>0.1871048911946071</v>
      </c>
      <c r="N38" s="51"/>
    </row>
    <row r="39" spans="1:19" s="52" customFormat="1" ht="12.75" customHeight="1" x14ac:dyDescent="0.2">
      <c r="A39" s="112">
        <v>2003</v>
      </c>
      <c r="B39" s="112"/>
      <c r="C39" s="120">
        <v>4.163656560477888E-3</v>
      </c>
      <c r="D39" s="120">
        <v>1.9554145122310158E-4</v>
      </c>
      <c r="E39" s="120">
        <v>2.9072242803114686E-4</v>
      </c>
      <c r="F39" s="120">
        <v>4.5034787594390067E-4</v>
      </c>
      <c r="G39" s="120">
        <v>8.5872208795413282E-4</v>
      </c>
      <c r="H39" s="120">
        <v>1.9545712444824833E-3</v>
      </c>
      <c r="I39" s="120">
        <v>3.9628503167834046E-3</v>
      </c>
      <c r="J39" s="120">
        <v>9.4813790054886805E-3</v>
      </c>
      <c r="K39" s="120">
        <v>2.5839134782826938E-2</v>
      </c>
      <c r="L39" s="120">
        <v>7.8253638014336241E-2</v>
      </c>
      <c r="M39" s="120">
        <v>0.18830359671481167</v>
      </c>
      <c r="N39" s="51"/>
    </row>
    <row r="40" spans="1:19" s="52" customFormat="1" ht="12.75" customHeight="1" x14ac:dyDescent="0.2">
      <c r="A40" s="112">
        <v>2004</v>
      </c>
      <c r="B40" s="112"/>
      <c r="C40" s="120">
        <v>4.0596593416291592E-3</v>
      </c>
      <c r="D40" s="120">
        <v>1.3919303329066053E-4</v>
      </c>
      <c r="E40" s="120">
        <v>2.1253599504428264E-4</v>
      </c>
      <c r="F40" s="120">
        <v>4.3216116853110668E-4</v>
      </c>
      <c r="G40" s="120">
        <v>8.0224406775592763E-4</v>
      </c>
      <c r="H40" s="120">
        <v>1.7864097837093967E-3</v>
      </c>
      <c r="I40" s="120">
        <v>3.9258651929961752E-3</v>
      </c>
      <c r="J40" s="120">
        <v>8.6905943821013465E-3</v>
      </c>
      <c r="K40" s="120">
        <v>2.4289981294124748E-2</v>
      </c>
      <c r="L40" s="120">
        <v>7.3960827619885303E-2</v>
      </c>
      <c r="M40" s="120">
        <v>0.165905175642274</v>
      </c>
      <c r="N40" s="51"/>
    </row>
    <row r="41" spans="1:19" s="52" customFormat="1" ht="12.75" customHeight="1" x14ac:dyDescent="0.2">
      <c r="A41" s="112">
        <v>2005</v>
      </c>
      <c r="B41" s="112"/>
      <c r="C41" s="120">
        <v>3.5636792113922775E-3</v>
      </c>
      <c r="D41" s="120">
        <v>1.2334097050655763E-4</v>
      </c>
      <c r="E41" s="120">
        <v>2.3844229304905906E-4</v>
      </c>
      <c r="F41" s="120">
        <v>3.1484389945637302E-4</v>
      </c>
      <c r="G41" s="120">
        <v>6.8799202432222458E-4</v>
      </c>
      <c r="H41" s="120">
        <v>1.775574893793493E-3</v>
      </c>
      <c r="I41" s="120">
        <v>3.8694454010613295E-3</v>
      </c>
      <c r="J41" s="120">
        <v>8.5931731253833625E-3</v>
      </c>
      <c r="K41" s="120">
        <v>2.3730630602877299E-2</v>
      </c>
      <c r="L41" s="120">
        <v>7.3705173914566671E-2</v>
      </c>
      <c r="M41" s="120">
        <v>0.17798916435722667</v>
      </c>
      <c r="N41" s="51"/>
    </row>
    <row r="42" spans="1:19" s="52" customFormat="1" ht="12.75" customHeight="1" x14ac:dyDescent="0.2">
      <c r="A42" s="112">
        <v>2006</v>
      </c>
      <c r="B42" s="112"/>
      <c r="C42" s="120">
        <v>3.1711325576849283E-3</v>
      </c>
      <c r="D42" s="120">
        <v>1.1028188773665408E-4</v>
      </c>
      <c r="E42" s="120">
        <v>1.7582448496612741E-4</v>
      </c>
      <c r="F42" s="120">
        <v>3.1760935332810755E-4</v>
      </c>
      <c r="G42" s="120">
        <v>6.3486181657410826E-4</v>
      </c>
      <c r="H42" s="120">
        <v>1.752420958174361E-3</v>
      </c>
      <c r="I42" s="120">
        <v>3.7504597199770782E-3</v>
      </c>
      <c r="J42" s="120">
        <v>8.3440953345757969E-3</v>
      </c>
      <c r="K42" s="120">
        <v>2.3083174101161844E-2</v>
      </c>
      <c r="L42" s="120">
        <v>6.9597927202347504E-2</v>
      </c>
      <c r="M42" s="120">
        <v>0.2039037992331823</v>
      </c>
      <c r="N42" s="51"/>
    </row>
    <row r="43" spans="1:19" s="52" customFormat="1" ht="12.75" customHeight="1" x14ac:dyDescent="0.2">
      <c r="A43" s="112">
        <v>2007</v>
      </c>
      <c r="B43" s="112"/>
      <c r="C43" s="120">
        <v>2.9980013324450365E-3</v>
      </c>
      <c r="D43" s="120">
        <v>1.5231618005189377E-4</v>
      </c>
      <c r="E43" s="120">
        <v>2.1755021058860385E-4</v>
      </c>
      <c r="F43" s="120">
        <v>3.7226806733868024E-4</v>
      </c>
      <c r="G43" s="120">
        <v>5.5655785932236539E-4</v>
      </c>
      <c r="H43" s="120">
        <v>1.634819244217729E-3</v>
      </c>
      <c r="I43" s="120">
        <v>3.8174945553766178E-3</v>
      </c>
      <c r="J43" s="120">
        <v>8.1945103027652923E-3</v>
      </c>
      <c r="K43" s="120">
        <v>2.3187603763143331E-2</v>
      </c>
      <c r="L43" s="120">
        <v>7.0653996646171044E-2</v>
      </c>
      <c r="M43" s="120">
        <v>0.20803315624043839</v>
      </c>
      <c r="N43" s="51"/>
      <c r="O43" s="51"/>
      <c r="P43" s="51"/>
      <c r="Q43" s="51"/>
      <c r="R43" s="51"/>
      <c r="S43" s="51"/>
    </row>
    <row r="44" spans="1:19" s="52" customFormat="1" ht="12.75" customHeight="1" x14ac:dyDescent="0.2">
      <c r="A44" s="112">
        <v>2008</v>
      </c>
      <c r="B44" s="112"/>
      <c r="C44" s="120">
        <v>2.9220143723960516E-3</v>
      </c>
      <c r="D44" s="120">
        <v>1.1814744801512288E-4</v>
      </c>
      <c r="E44" s="120">
        <v>1.8006677905120242E-4</v>
      </c>
      <c r="F44" s="120">
        <v>3.163089775420626E-4</v>
      </c>
      <c r="G44" s="120">
        <v>5.1479796654803215E-4</v>
      </c>
      <c r="H44" s="120">
        <v>1.5688449177641943E-3</v>
      </c>
      <c r="I44" s="120">
        <v>3.5941152281187775E-3</v>
      </c>
      <c r="J44" s="120">
        <v>7.6932336652284841E-3</v>
      </c>
      <c r="K44" s="120">
        <v>2.197451318661418E-2</v>
      </c>
      <c r="L44" s="120">
        <v>6.7678740808219312E-2</v>
      </c>
      <c r="M44" s="120">
        <v>0.20817578465850498</v>
      </c>
      <c r="N44" s="51"/>
    </row>
    <row r="45" spans="1:19" s="52" customFormat="1" ht="12.75" customHeight="1" x14ac:dyDescent="0.2">
      <c r="A45" s="112">
        <v>2009</v>
      </c>
      <c r="B45" s="112"/>
      <c r="C45" s="120">
        <v>2.404270636656298E-3</v>
      </c>
      <c r="D45" s="120">
        <v>1.0843073617076855E-4</v>
      </c>
      <c r="E45" s="120">
        <v>1.2619598406860967E-4</v>
      </c>
      <c r="F45" s="120">
        <v>2.5402594757553497E-4</v>
      </c>
      <c r="G45" s="120">
        <v>4.5499052984827409E-4</v>
      </c>
      <c r="H45" s="120">
        <v>1.3445780625709707E-3</v>
      </c>
      <c r="I45" s="120">
        <v>3.4267602925477248E-3</v>
      </c>
      <c r="J45" s="120">
        <v>7.4556238542003665E-3</v>
      </c>
      <c r="K45" s="120">
        <v>2.0138811798037521E-2</v>
      </c>
      <c r="L45" s="120">
        <v>6.268908949437163E-2</v>
      </c>
      <c r="M45" s="120">
        <v>0.19566288189752074</v>
      </c>
      <c r="N45" s="51"/>
    </row>
    <row r="46" spans="1:19" s="52" customFormat="1" ht="12.75" customHeight="1" x14ac:dyDescent="0.2">
      <c r="A46" s="112">
        <v>2010</v>
      </c>
      <c r="B46" s="112"/>
      <c r="C46" s="120">
        <v>2.747215010782819E-3</v>
      </c>
      <c r="D46" s="120">
        <v>8.139306626831943E-5</v>
      </c>
      <c r="E46" s="120">
        <v>9.5062681955914677E-5</v>
      </c>
      <c r="F46" s="120">
        <v>2.2229905189454367E-4</v>
      </c>
      <c r="G46" s="120">
        <v>3.8782568820765992E-4</v>
      </c>
      <c r="H46" s="120">
        <v>1.2555483025582998E-3</v>
      </c>
      <c r="I46" s="120">
        <v>3.2212433818267E-3</v>
      </c>
      <c r="J46" s="120">
        <v>6.811860968171009E-3</v>
      </c>
      <c r="K46" s="120">
        <v>1.9581838134232442E-2</v>
      </c>
      <c r="L46" s="120">
        <v>6.025766314727167E-2</v>
      </c>
      <c r="M46" s="120">
        <v>0.1861604997597309</v>
      </c>
      <c r="N46" s="51"/>
    </row>
    <row r="47" spans="1:19" s="52" customFormat="1" ht="12.75" customHeight="1" x14ac:dyDescent="0.25">
      <c r="A47" s="112">
        <v>2011</v>
      </c>
      <c r="B47" s="112"/>
      <c r="C47" s="266">
        <v>2.8037646528403966E-3</v>
      </c>
      <c r="D47" s="266">
        <v>1.0537747548597497E-4</v>
      </c>
      <c r="E47" s="266">
        <v>1.3873767328462287E-4</v>
      </c>
      <c r="F47" s="266">
        <v>2.269128446162168E-4</v>
      </c>
      <c r="G47" s="266">
        <v>3.9706337517844215E-4</v>
      </c>
      <c r="H47" s="266">
        <v>1.2109038059339959E-3</v>
      </c>
      <c r="I47" s="266">
        <v>3.3106938441549586E-3</v>
      </c>
      <c r="J47" s="266">
        <v>7.3572235196540962E-3</v>
      </c>
      <c r="K47" s="266">
        <v>1.9845839502375826E-2</v>
      </c>
      <c r="L47" s="266">
        <v>6.2383788078602259E-2</v>
      </c>
      <c r="M47" s="266">
        <v>0.18360353680047636</v>
      </c>
      <c r="N47" s="51"/>
    </row>
    <row r="48" spans="1:19" s="52" customFormat="1" ht="12.75" customHeight="1" x14ac:dyDescent="0.25">
      <c r="A48" s="112">
        <v>2012</v>
      </c>
      <c r="B48" s="112"/>
      <c r="C48" s="266">
        <v>3.6511215197975156E-3</v>
      </c>
      <c r="D48" s="266">
        <v>1.3122047539303658E-4</v>
      </c>
      <c r="E48" s="266">
        <v>1.3826128009712012E-4</v>
      </c>
      <c r="F48" s="266">
        <v>2.2052936021483663E-4</v>
      </c>
      <c r="G48" s="266">
        <v>3.7461063801819214E-4</v>
      </c>
      <c r="H48" s="266">
        <v>1.2567745087344896E-3</v>
      </c>
      <c r="I48" s="266">
        <v>3.273449789912463E-3</v>
      </c>
      <c r="J48" s="266">
        <v>7.2845314809626398E-3</v>
      </c>
      <c r="K48" s="266">
        <v>1.9346881716838942E-2</v>
      </c>
      <c r="L48" s="266">
        <v>6.2461337175405203E-2</v>
      </c>
      <c r="M48" s="266">
        <v>0.18429404925262133</v>
      </c>
      <c r="N48" s="51"/>
    </row>
    <row r="49" spans="1:14" s="52" customFormat="1" ht="12.75" customHeight="1" x14ac:dyDescent="0.25">
      <c r="A49" s="112">
        <v>2013</v>
      </c>
      <c r="B49" s="112"/>
      <c r="C49" s="266">
        <v>2.8661376508343052E-3</v>
      </c>
      <c r="D49" s="266">
        <v>9.0820974634328133E-5</v>
      </c>
      <c r="E49" s="266">
        <v>8.545712440127649E-5</v>
      </c>
      <c r="F49" s="266">
        <v>1.9030464825804238E-4</v>
      </c>
      <c r="G49" s="266">
        <v>3.9099223402536061E-4</v>
      </c>
      <c r="H49" s="266">
        <v>1.1155031349245441E-3</v>
      </c>
      <c r="I49" s="266">
        <v>3.228044514564341E-3</v>
      </c>
      <c r="J49" s="266">
        <v>7.2055750563578902E-3</v>
      </c>
      <c r="K49" s="266">
        <v>1.8587268441188517E-2</v>
      </c>
      <c r="L49" s="266">
        <v>5.9909742298041239E-2</v>
      </c>
      <c r="M49" s="266">
        <v>0.17412279416791179</v>
      </c>
      <c r="N49" s="51"/>
    </row>
    <row r="50" spans="1:14" s="52" customFormat="1" ht="12.75" customHeight="1" x14ac:dyDescent="0.25">
      <c r="A50" s="112">
        <v>2014</v>
      </c>
      <c r="B50" s="112"/>
      <c r="C50" s="266">
        <v>3.1578947368421052E-3</v>
      </c>
      <c r="D50" s="266">
        <v>1.0130878283829218E-4</v>
      </c>
      <c r="E50" s="266">
        <v>1.2077194781990091E-4</v>
      </c>
      <c r="F50" s="266">
        <v>2.1381048006741319E-4</v>
      </c>
      <c r="G50" s="266">
        <v>3.6841286196450258E-4</v>
      </c>
      <c r="H50" s="266">
        <v>1.1137332227264115E-3</v>
      </c>
      <c r="I50" s="266">
        <v>3.0905461365510049E-3</v>
      </c>
      <c r="J50" s="266">
        <v>7.1967095367796025E-3</v>
      </c>
      <c r="K50" s="266">
        <v>1.8346546389727783E-2</v>
      </c>
      <c r="L50" s="266">
        <v>5.8434333913647739E-2</v>
      </c>
      <c r="M50" s="266">
        <v>0.17207661658807619</v>
      </c>
      <c r="N50" s="51"/>
    </row>
    <row r="51" spans="1:14" s="52" customFormat="1" ht="12.75" customHeight="1" x14ac:dyDescent="0.25">
      <c r="A51" s="112">
        <v>2015</v>
      </c>
      <c r="B51" s="112"/>
      <c r="C51" s="266">
        <v>2.5974843757379218E-3</v>
      </c>
      <c r="D51" s="266">
        <v>8.9480811559003407E-5</v>
      </c>
      <c r="E51" s="266">
        <v>8.9136237445971287E-5</v>
      </c>
      <c r="F51" s="266">
        <v>2.19473149683557E-4</v>
      </c>
      <c r="G51" s="266">
        <v>3.1454397499517084E-4</v>
      </c>
      <c r="H51" s="266">
        <v>1.0680851955014764E-3</v>
      </c>
      <c r="I51" s="266">
        <v>3.2945946506945517E-3</v>
      </c>
      <c r="J51" s="266">
        <v>7.3913730471744888E-3</v>
      </c>
      <c r="K51" s="266">
        <v>1.8497510166772167E-2</v>
      </c>
      <c r="L51" s="266">
        <v>6.2669975829662161E-2</v>
      </c>
      <c r="M51" s="266">
        <v>0.18948935691346161</v>
      </c>
      <c r="N51" s="51"/>
    </row>
    <row r="52" spans="1:14" s="52" customFormat="1" ht="12.75" customHeight="1" x14ac:dyDescent="0.25">
      <c r="A52" s="112">
        <v>2016</v>
      </c>
      <c r="B52" s="112"/>
      <c r="C52" s="266">
        <v>2.5542376398844206E-3</v>
      </c>
      <c r="D52" s="266">
        <v>9.4850501944033377E-5</v>
      </c>
      <c r="E52" s="266">
        <v>1.2333107753413741E-4</v>
      </c>
      <c r="F52" s="266">
        <v>2.1018467985611772E-4</v>
      </c>
      <c r="G52" s="266">
        <v>3.2704730141913072E-4</v>
      </c>
      <c r="H52" s="266">
        <v>9.8604893424993371E-4</v>
      </c>
      <c r="I52" s="266">
        <v>3.0167031808059873E-3</v>
      </c>
      <c r="J52" s="266">
        <v>7.0154316520039551E-3</v>
      </c>
      <c r="K52" s="266">
        <v>1.7181685740363689E-2</v>
      </c>
      <c r="L52" s="266">
        <v>5.7782509249206832E-2</v>
      </c>
      <c r="M52" s="266">
        <v>0.18021285892119604</v>
      </c>
      <c r="N52" s="51"/>
    </row>
    <row r="53" spans="1:14" s="52" customFormat="1" ht="12.75" customHeight="1" x14ac:dyDescent="0.25">
      <c r="A53" s="112">
        <v>2017</v>
      </c>
      <c r="B53" s="112"/>
      <c r="C53" s="266">
        <v>2.48584222310022E-3</v>
      </c>
      <c r="D53" s="266">
        <v>8.2535156335341965E-5</v>
      </c>
      <c r="E53" s="266">
        <v>1.2313166931143232E-4</v>
      </c>
      <c r="F53" s="266">
        <v>2.2371041768899923E-4</v>
      </c>
      <c r="G53" s="266">
        <v>3.366582973885729E-4</v>
      </c>
      <c r="H53" s="266">
        <v>9.5330869437906687E-4</v>
      </c>
      <c r="I53" s="266">
        <v>2.9467538259253996E-3</v>
      </c>
      <c r="J53" s="266">
        <v>7.1375533761766363E-3</v>
      </c>
      <c r="K53" s="266">
        <v>1.7111092830029026E-2</v>
      </c>
      <c r="L53" s="266">
        <v>5.8954975024322495E-2</v>
      </c>
      <c r="M53" s="266">
        <v>0.185235720334996</v>
      </c>
      <c r="N53" s="51"/>
    </row>
    <row r="54" spans="1:14" s="52" customFormat="1" ht="12.75" customHeight="1" x14ac:dyDescent="0.25">
      <c r="A54" s="112">
        <v>2018</v>
      </c>
      <c r="B54" s="112"/>
      <c r="C54" s="266">
        <v>2.6803392790751964E-3</v>
      </c>
      <c r="D54" s="266">
        <v>1.0790731742408884E-4</v>
      </c>
      <c r="E54" s="266">
        <v>1.3127411975481575E-4</v>
      </c>
      <c r="F54" s="266">
        <v>2.3070368871137129E-4</v>
      </c>
      <c r="G54" s="266">
        <v>3.5316073681136245E-4</v>
      </c>
      <c r="H54" s="266">
        <v>9.0105458378714112E-4</v>
      </c>
      <c r="I54" s="266">
        <v>2.8355529114173269E-3</v>
      </c>
      <c r="J54" s="266">
        <v>6.8322570691821127E-3</v>
      </c>
      <c r="K54" s="266">
        <v>1.6211506130315332E-2</v>
      </c>
      <c r="L54" s="266">
        <v>5.7514132964980945E-2</v>
      </c>
      <c r="M54" s="266">
        <v>0.17696727084028319</v>
      </c>
      <c r="N54" s="51"/>
    </row>
    <row r="55" spans="1:14" s="52" customFormat="1" ht="12.75" customHeight="1" x14ac:dyDescent="0.25">
      <c r="A55" s="112">
        <v>2019</v>
      </c>
      <c r="B55" s="112"/>
      <c r="C55" s="309">
        <v>2.2372575552548489E-3</v>
      </c>
      <c r="D55" s="309">
        <v>7.4620678219053144E-5</v>
      </c>
      <c r="E55" s="309">
        <v>9.8279885214875236E-5</v>
      </c>
      <c r="F55" s="309">
        <v>2.085489997537201E-4</v>
      </c>
      <c r="G55" s="309">
        <v>3.2962937690599791E-4</v>
      </c>
      <c r="H55" s="309">
        <v>8.7377077418076437E-4</v>
      </c>
      <c r="I55" s="309">
        <v>2.7761755368288761E-3</v>
      </c>
      <c r="J55" s="309">
        <v>6.9048225780211836E-3</v>
      </c>
      <c r="K55" s="309">
        <v>1.6153797409738099E-2</v>
      </c>
      <c r="L55" s="309">
        <v>5.7635925096366898E-2</v>
      </c>
      <c r="M55" s="309">
        <v>0.17029184734567171</v>
      </c>
      <c r="N55" s="51"/>
    </row>
    <row r="56" spans="1:14" s="52" customFormat="1" ht="12.75" customHeight="1" x14ac:dyDescent="0.25">
      <c r="A56" s="112">
        <v>2020</v>
      </c>
      <c r="B56" s="112"/>
      <c r="C56" s="309">
        <v>2.3453754492150556E-3</v>
      </c>
      <c r="D56" s="309">
        <v>5.436153649485307E-5</v>
      </c>
      <c r="E56" s="309">
        <v>1.1778228724687451E-4</v>
      </c>
      <c r="F56" s="309">
        <v>2.0363234247993176E-4</v>
      </c>
      <c r="G56" s="309">
        <v>4.2999550216147616E-4</v>
      </c>
      <c r="H56" s="309">
        <v>9.9782628704537624E-4</v>
      </c>
      <c r="I56" s="309">
        <v>3.369663635908916E-3</v>
      </c>
      <c r="J56" s="309">
        <v>8.8951765591897356E-3</v>
      </c>
      <c r="K56" s="309">
        <v>2.3922757086804969E-2</v>
      </c>
      <c r="L56" s="309">
        <v>8.3643405491389447E-2</v>
      </c>
      <c r="M56" s="309">
        <v>0.23517436534272509</v>
      </c>
      <c r="N56" s="51"/>
    </row>
    <row r="57" spans="1:14" s="52" customFormat="1" ht="12.75" customHeight="1" x14ac:dyDescent="0.25">
      <c r="A57" s="112">
        <v>2021</v>
      </c>
      <c r="B57" s="112"/>
      <c r="C57" s="309">
        <v>2.5782652241603285E-3</v>
      </c>
      <c r="D57" s="309">
        <v>8.4432123608628969E-5</v>
      </c>
      <c r="E57" s="309">
        <v>1.1385175236822187E-4</v>
      </c>
      <c r="F57" s="309">
        <v>1.8092448360574394E-4</v>
      </c>
      <c r="G57" s="309">
        <v>3.8736185059641033E-4</v>
      </c>
      <c r="H57" s="309">
        <v>8.9610009949920753E-4</v>
      </c>
      <c r="I57" s="309">
        <v>2.8441122410731356E-3</v>
      </c>
      <c r="J57" s="309">
        <v>7.3963263672075525E-3</v>
      </c>
      <c r="K57" s="309">
        <v>1.7936788607924234E-2</v>
      </c>
      <c r="L57" s="309">
        <v>5.8099443139077521E-2</v>
      </c>
      <c r="M57" s="309">
        <v>0.16791198290620976</v>
      </c>
      <c r="N57" s="51"/>
    </row>
    <row r="58" spans="1:14" s="52" customFormat="1" ht="12.75" customHeight="1" x14ac:dyDescent="0.25">
      <c r="A58" s="112">
        <v>2022</v>
      </c>
      <c r="B58" s="275"/>
      <c r="C58" s="309">
        <v>2.5121436632157402E-3</v>
      </c>
      <c r="D58" s="309">
        <v>1.1560443053980044E-4</v>
      </c>
      <c r="E58" s="309">
        <v>1.3656246077277799E-4</v>
      </c>
      <c r="F58" s="309">
        <v>2.3345641454473033E-4</v>
      </c>
      <c r="G58" s="309">
        <v>3.7658596328901466E-4</v>
      </c>
      <c r="H58" s="309">
        <v>8.8818749926311883E-4</v>
      </c>
      <c r="I58" s="309">
        <v>2.7307744747133616E-3</v>
      </c>
      <c r="J58" s="309">
        <v>6.9993756078413974E-3</v>
      </c>
      <c r="K58" s="309">
        <v>1.714180168109853E-2</v>
      </c>
      <c r="L58" s="309">
        <v>5.6866135572984214E-2</v>
      </c>
      <c r="M58" s="309">
        <v>0.18244074416953066</v>
      </c>
      <c r="N58" s="51"/>
    </row>
    <row r="59" spans="1:14" s="52" customFormat="1" ht="12.75" customHeight="1" x14ac:dyDescent="0.2">
      <c r="A59" s="112"/>
      <c r="B59" s="112"/>
      <c r="C59" s="264"/>
      <c r="D59" s="264"/>
      <c r="E59" s="264"/>
      <c r="F59" s="264"/>
      <c r="G59" s="264"/>
      <c r="H59" s="264"/>
      <c r="I59" s="264"/>
      <c r="J59" s="264"/>
      <c r="K59" s="264"/>
      <c r="L59" s="264"/>
      <c r="M59" s="264"/>
      <c r="N59" s="51"/>
    </row>
    <row r="60" spans="1:14" s="52" customFormat="1" ht="12.75" customHeight="1" x14ac:dyDescent="0.2">
      <c r="A60" s="112" t="s">
        <v>57</v>
      </c>
      <c r="B60" s="112"/>
      <c r="C60" s="120"/>
      <c r="D60" s="120"/>
      <c r="E60" s="120"/>
      <c r="F60" s="120"/>
      <c r="G60" s="120"/>
      <c r="H60" s="120"/>
      <c r="I60" s="120"/>
      <c r="J60" s="120"/>
      <c r="K60" s="120"/>
      <c r="L60" s="120"/>
      <c r="M60" s="120"/>
      <c r="N60" s="51"/>
    </row>
    <row r="61" spans="1:14" s="52" customFormat="1" ht="12.75" customHeight="1" x14ac:dyDescent="0.2">
      <c r="A61" s="112"/>
      <c r="B61" s="112"/>
      <c r="C61" s="120"/>
      <c r="D61" s="120"/>
      <c r="E61" s="120"/>
      <c r="F61" s="120"/>
      <c r="G61" s="120"/>
      <c r="H61" s="120"/>
      <c r="I61" s="120"/>
      <c r="J61" s="120"/>
      <c r="K61" s="120"/>
      <c r="L61" s="120"/>
      <c r="M61" s="120"/>
      <c r="N61" s="51"/>
    </row>
    <row r="62" spans="1:14" s="52" customFormat="1" ht="12.75" customHeight="1" x14ac:dyDescent="0.2">
      <c r="A62" s="27">
        <v>1975</v>
      </c>
      <c r="B62" s="27"/>
      <c r="C62" s="120">
        <v>1.6244357076977571E-2</v>
      </c>
      <c r="D62" s="120">
        <v>5.4096939374626376E-4</v>
      </c>
      <c r="E62" s="120">
        <v>5.0927821351568674E-4</v>
      </c>
      <c r="F62" s="120">
        <v>1.0379015950133061E-3</v>
      </c>
      <c r="G62" s="120">
        <v>1.5025513250624498E-3</v>
      </c>
      <c r="H62" s="120">
        <v>3.6212534657956148E-3</v>
      </c>
      <c r="I62" s="120">
        <v>9.3958243745439363E-3</v>
      </c>
      <c r="J62" s="120">
        <v>2.3993725065316877E-2</v>
      </c>
      <c r="K62" s="120">
        <v>5.9817677302844513E-2</v>
      </c>
      <c r="L62" s="120">
        <v>0.15310630214063439</v>
      </c>
      <c r="M62" s="120" t="s">
        <v>63</v>
      </c>
      <c r="N62" s="51"/>
    </row>
    <row r="63" spans="1:14" s="52" customFormat="1" ht="12.75" customHeight="1" x14ac:dyDescent="0.2">
      <c r="A63" s="27">
        <v>1976</v>
      </c>
      <c r="B63" s="27"/>
      <c r="C63" s="120">
        <v>1.5787715619794824E-2</v>
      </c>
      <c r="D63" s="120">
        <v>4.7620034340479898E-4</v>
      </c>
      <c r="E63" s="120">
        <v>4.8953954249144639E-4</v>
      </c>
      <c r="F63" s="120">
        <v>9.301203084353106E-4</v>
      </c>
      <c r="G63" s="120">
        <v>1.3288668447371612E-3</v>
      </c>
      <c r="H63" s="120">
        <v>3.6079381139295843E-3</v>
      </c>
      <c r="I63" s="120">
        <v>9.3375869014682786E-3</v>
      </c>
      <c r="J63" s="120">
        <v>2.4811384919318519E-2</v>
      </c>
      <c r="K63" s="120">
        <v>6.1773021160646084E-2</v>
      </c>
      <c r="L63" s="120">
        <v>0.15020548416707757</v>
      </c>
      <c r="M63" s="120" t="s">
        <v>63</v>
      </c>
      <c r="N63" s="51"/>
    </row>
    <row r="64" spans="1:14" s="52" customFormat="1" ht="12.75" customHeight="1" x14ac:dyDescent="0.2">
      <c r="A64" s="27">
        <v>1977</v>
      </c>
      <c r="B64" s="27"/>
      <c r="C64" s="120">
        <v>1.5618599909111318E-2</v>
      </c>
      <c r="D64" s="120">
        <v>5.2474003871150351E-4</v>
      </c>
      <c r="E64" s="120">
        <v>5.4535783346999279E-4</v>
      </c>
      <c r="F64" s="120">
        <v>9.991759076518501E-4</v>
      </c>
      <c r="G64" s="120">
        <v>1.2983047256214725E-3</v>
      </c>
      <c r="H64" s="120">
        <v>3.4659231120620394E-3</v>
      </c>
      <c r="I64" s="120">
        <v>9.3055352754963724E-3</v>
      </c>
      <c r="J64" s="120">
        <v>2.4214076747713406E-2</v>
      </c>
      <c r="K64" s="120">
        <v>5.9216087489132409E-2</v>
      </c>
      <c r="L64" s="120">
        <v>0.14650834787960978</v>
      </c>
      <c r="M64" s="120" t="s">
        <v>63</v>
      </c>
      <c r="N64" s="51"/>
    </row>
    <row r="65" spans="1:14" s="52" customFormat="1" ht="12.75" customHeight="1" x14ac:dyDescent="0.2">
      <c r="A65" s="27">
        <v>1978</v>
      </c>
      <c r="B65" s="27"/>
      <c r="C65" s="120">
        <v>1.2436357541724358E-2</v>
      </c>
      <c r="D65" s="120">
        <v>5.1594571687682013E-4</v>
      </c>
      <c r="E65" s="120">
        <v>5.4594628592993268E-4</v>
      </c>
      <c r="F65" s="120">
        <v>1.1079423358164187E-3</v>
      </c>
      <c r="G65" s="120">
        <v>1.345860012099315E-3</v>
      </c>
      <c r="H65" s="120">
        <v>3.5107376955568126E-3</v>
      </c>
      <c r="I65" s="120">
        <v>9.1764528319411148E-3</v>
      </c>
      <c r="J65" s="120">
        <v>2.3478074928329897E-2</v>
      </c>
      <c r="K65" s="120">
        <v>5.8142769911152706E-2</v>
      </c>
      <c r="L65" s="120">
        <v>0.14421538574043949</v>
      </c>
      <c r="M65" s="120" t="s">
        <v>63</v>
      </c>
      <c r="N65" s="51"/>
    </row>
    <row r="66" spans="1:14" s="52" customFormat="1" ht="12.75" customHeight="1" x14ac:dyDescent="0.2">
      <c r="A66" s="27">
        <v>1979</v>
      </c>
      <c r="B66" s="27"/>
      <c r="C66" s="120">
        <v>1.1720036524378421E-2</v>
      </c>
      <c r="D66" s="120">
        <v>4.8872489251467453E-4</v>
      </c>
      <c r="E66" s="120">
        <v>5.514341553617513E-4</v>
      </c>
      <c r="F66" s="120">
        <v>1.1804149143481973E-3</v>
      </c>
      <c r="G66" s="120">
        <v>1.4795057100075535E-3</v>
      </c>
      <c r="H66" s="120">
        <v>3.4095713736635703E-3</v>
      </c>
      <c r="I66" s="120">
        <v>8.8219599767250419E-3</v>
      </c>
      <c r="J66" s="120">
        <v>2.3013366972483643E-2</v>
      </c>
      <c r="K66" s="120">
        <v>5.5461049422280737E-2</v>
      </c>
      <c r="L66" s="120">
        <v>0.1342945068904271</v>
      </c>
      <c r="M66" s="120" t="s">
        <v>63</v>
      </c>
      <c r="N66" s="51"/>
    </row>
    <row r="67" spans="1:14" s="52" customFormat="1" ht="12.75" customHeight="1" x14ac:dyDescent="0.2">
      <c r="A67" s="27">
        <v>1980</v>
      </c>
      <c r="B67" s="27"/>
      <c r="C67" s="120">
        <v>1.1304959022721724E-2</v>
      </c>
      <c r="D67" s="120">
        <v>4.9492338747579752E-4</v>
      </c>
      <c r="E67" s="120">
        <v>5.0936967322116281E-4</v>
      </c>
      <c r="F67" s="120">
        <v>1.2060335374870252E-3</v>
      </c>
      <c r="G67" s="120">
        <v>1.2822974747854115E-3</v>
      </c>
      <c r="H67" s="120">
        <v>3.1423533979781371E-3</v>
      </c>
      <c r="I67" s="120">
        <v>8.9870972193472707E-3</v>
      </c>
      <c r="J67" s="120">
        <v>2.204505572715405E-2</v>
      </c>
      <c r="K67" s="120">
        <v>5.6300063403962916E-2</v>
      </c>
      <c r="L67" s="120">
        <v>0.13097241135747098</v>
      </c>
      <c r="M67" s="120" t="s">
        <v>63</v>
      </c>
      <c r="N67" s="51"/>
    </row>
    <row r="68" spans="1:14" s="52" customFormat="1" ht="12.75" customHeight="1" x14ac:dyDescent="0.2">
      <c r="A68" s="27">
        <v>1981</v>
      </c>
      <c r="B68" s="27"/>
      <c r="C68" s="120">
        <v>1.2996535769970372E-2</v>
      </c>
      <c r="D68" s="120">
        <v>5.6171107967409979E-4</v>
      </c>
      <c r="E68" s="120">
        <v>5.6112662765523335E-4</v>
      </c>
      <c r="F68" s="120">
        <v>1.127650634602149E-3</v>
      </c>
      <c r="G68" s="120">
        <v>1.4567994241430971E-3</v>
      </c>
      <c r="H68" s="120">
        <v>3.5573259209501109E-3</v>
      </c>
      <c r="I68" s="120">
        <v>8.955538312204166E-3</v>
      </c>
      <c r="J68" s="120">
        <v>2.2712142356045704E-2</v>
      </c>
      <c r="K68" s="120">
        <v>5.6180348874606274E-2</v>
      </c>
      <c r="L68" s="120">
        <v>0.1325010923772815</v>
      </c>
      <c r="M68" s="120">
        <v>0.25521741556161459</v>
      </c>
      <c r="N68" s="51"/>
    </row>
    <row r="69" spans="1:14" s="52" customFormat="1" ht="12.75" customHeight="1" x14ac:dyDescent="0.2">
      <c r="A69" s="27">
        <v>1982</v>
      </c>
      <c r="B69" s="27"/>
      <c r="C69" s="120">
        <v>1.2146001115462777E-2</v>
      </c>
      <c r="D69" s="120">
        <v>3.5286245939365046E-4</v>
      </c>
      <c r="E69" s="120">
        <v>4.5673419667140164E-4</v>
      </c>
      <c r="F69" s="120">
        <v>9.9399930048727392E-4</v>
      </c>
      <c r="G69" s="120">
        <v>1.3004442157196587E-3</v>
      </c>
      <c r="H69" s="120">
        <v>3.0800670314950819E-3</v>
      </c>
      <c r="I69" s="120">
        <v>8.564693880069604E-3</v>
      </c>
      <c r="J69" s="120">
        <v>2.1041684139897678E-2</v>
      </c>
      <c r="K69" s="120">
        <v>5.4229521187905846E-2</v>
      </c>
      <c r="L69" s="120">
        <v>0.11798094189028956</v>
      </c>
      <c r="M69" s="120">
        <v>0.21991641870301573</v>
      </c>
      <c r="N69" s="51"/>
    </row>
    <row r="70" spans="1:14" s="52" customFormat="1" ht="12.75" customHeight="1" x14ac:dyDescent="0.2">
      <c r="A70" s="27">
        <v>1983</v>
      </c>
      <c r="B70" s="27"/>
      <c r="C70" s="120">
        <v>1.1641010556662281E-2</v>
      </c>
      <c r="D70" s="120">
        <v>4.5993458869166221E-4</v>
      </c>
      <c r="E70" s="120">
        <v>5.3344174498899633E-4</v>
      </c>
      <c r="F70" s="120">
        <v>1.5104102931664423E-3</v>
      </c>
      <c r="G70" s="120">
        <v>1.5029695150239439E-3</v>
      </c>
      <c r="H70" s="120">
        <v>3.3658807652615702E-3</v>
      </c>
      <c r="I70" s="120">
        <v>8.5761562676567923E-3</v>
      </c>
      <c r="J70" s="120">
        <v>2.1195185637052808E-2</v>
      </c>
      <c r="K70" s="120">
        <v>5.3044719314938156E-2</v>
      </c>
      <c r="L70" s="120">
        <v>0.12378630394798751</v>
      </c>
      <c r="M70" s="120">
        <v>0.23689853165976821</v>
      </c>
      <c r="N70" s="51"/>
    </row>
    <row r="71" spans="1:14" s="52" customFormat="1" ht="12.75" customHeight="1" x14ac:dyDescent="0.2">
      <c r="A71" s="27">
        <v>1984</v>
      </c>
      <c r="B71" s="27"/>
      <c r="C71" s="120">
        <v>9.7383665608543803E-3</v>
      </c>
      <c r="D71" s="120">
        <v>3.6321129781310095E-4</v>
      </c>
      <c r="E71" s="120">
        <v>4.8369481147352136E-4</v>
      </c>
      <c r="F71" s="120">
        <v>1.3363432483716902E-3</v>
      </c>
      <c r="G71" s="120">
        <v>1.4501811956759353E-3</v>
      </c>
      <c r="H71" s="120">
        <v>3.0905984476969016E-3</v>
      </c>
      <c r="I71" s="120">
        <v>8.3156316592347124E-3</v>
      </c>
      <c r="J71" s="120">
        <v>2.0785616757298564E-2</v>
      </c>
      <c r="K71" s="120">
        <v>5.2631669889190116E-2</v>
      </c>
      <c r="L71" s="120">
        <v>0.11912551597615044</v>
      </c>
      <c r="M71" s="120">
        <v>0.23773678423945024</v>
      </c>
      <c r="N71" s="51"/>
    </row>
    <row r="72" spans="1:14" s="52" customFormat="1" ht="12.75" customHeight="1" x14ac:dyDescent="0.2">
      <c r="A72" s="27">
        <v>1985</v>
      </c>
      <c r="B72" s="27"/>
      <c r="C72" s="120">
        <v>8.7105747437175324E-3</v>
      </c>
      <c r="D72" s="120">
        <v>4.0396993223835141E-4</v>
      </c>
      <c r="E72" s="120">
        <v>4.7894507464858857E-4</v>
      </c>
      <c r="F72" s="120">
        <v>1.2837249695315486E-3</v>
      </c>
      <c r="G72" s="120">
        <v>1.4691261591212089E-3</v>
      </c>
      <c r="H72" s="120">
        <v>3.1776782909722127E-3</v>
      </c>
      <c r="I72" s="120">
        <v>8.4994521484769887E-3</v>
      </c>
      <c r="J72" s="120">
        <v>2.0543388822270671E-2</v>
      </c>
      <c r="K72" s="120">
        <v>5.3218126463989157E-2</v>
      </c>
      <c r="L72" s="120">
        <v>0.12520434957335322</v>
      </c>
      <c r="M72" s="120">
        <v>0.27655939057262258</v>
      </c>
      <c r="N72" s="51"/>
    </row>
    <row r="73" spans="1:14" s="52" customFormat="1" ht="12.75" customHeight="1" x14ac:dyDescent="0.2">
      <c r="A73" s="27">
        <v>1986</v>
      </c>
      <c r="B73" s="27"/>
      <c r="C73" s="120">
        <v>7.8277090924338665E-3</v>
      </c>
      <c r="D73" s="120">
        <v>3.2610741566680183E-4</v>
      </c>
      <c r="E73" s="120">
        <v>4.4475667028425132E-4</v>
      </c>
      <c r="F73" s="120">
        <v>1.4764265417147233E-3</v>
      </c>
      <c r="G73" s="120">
        <v>1.5732681119797441E-3</v>
      </c>
      <c r="H73" s="120">
        <v>2.9723414945562214E-3</v>
      </c>
      <c r="I73" s="120">
        <v>8.1361766843584815E-3</v>
      </c>
      <c r="J73" s="120">
        <v>1.8961832313037039E-2</v>
      </c>
      <c r="K73" s="120">
        <v>4.8874418951475394E-2</v>
      </c>
      <c r="L73" s="120">
        <v>0.11715490440780098</v>
      </c>
      <c r="M73" s="120">
        <v>0.26230513224732876</v>
      </c>
      <c r="N73" s="51"/>
    </row>
    <row r="74" spans="1:14" s="52" customFormat="1" ht="12.75" customHeight="1" x14ac:dyDescent="0.2">
      <c r="A74" s="27">
        <v>1987</v>
      </c>
      <c r="B74" s="27"/>
      <c r="C74" s="120">
        <v>8.9730441172435477E-3</v>
      </c>
      <c r="D74" s="120">
        <v>3.0849977384189253E-4</v>
      </c>
      <c r="E74" s="120">
        <v>5.6161299819039619E-4</v>
      </c>
      <c r="F74" s="120">
        <v>1.5548585314514105E-3</v>
      </c>
      <c r="G74" s="120">
        <v>1.6900592447836519E-3</v>
      </c>
      <c r="H74" s="120">
        <v>2.8627697154570693E-3</v>
      </c>
      <c r="I74" s="120">
        <v>7.726639741082347E-3</v>
      </c>
      <c r="J74" s="120">
        <v>1.9056804614075565E-2</v>
      </c>
      <c r="K74" s="120">
        <v>5.0535664055083654E-2</v>
      </c>
      <c r="L74" s="120">
        <v>0.11857141359903019</v>
      </c>
      <c r="M74" s="120">
        <v>0.23303154262228337</v>
      </c>
      <c r="N74" s="51"/>
    </row>
    <row r="75" spans="1:14" s="52" customFormat="1" ht="12.75" customHeight="1" x14ac:dyDescent="0.2">
      <c r="A75" s="27">
        <v>1988</v>
      </c>
      <c r="B75" s="27"/>
      <c r="C75" s="120">
        <v>7.8336961870468409E-3</v>
      </c>
      <c r="D75" s="120">
        <v>2.9848154339957774E-4</v>
      </c>
      <c r="E75" s="120">
        <v>4.6145933673744836E-4</v>
      </c>
      <c r="F75" s="120">
        <v>1.7432708931828242E-3</v>
      </c>
      <c r="G75" s="120">
        <v>1.9413486955716934E-3</v>
      </c>
      <c r="H75" s="120">
        <v>2.7273628452842225E-3</v>
      </c>
      <c r="I75" s="120">
        <v>8.1113776867488049E-3</v>
      </c>
      <c r="J75" s="120">
        <v>1.9499524951982556E-2</v>
      </c>
      <c r="K75" s="120">
        <v>4.983302549338188E-2</v>
      </c>
      <c r="L75" s="120">
        <v>0.12001095535692055</v>
      </c>
      <c r="M75" s="120">
        <v>0.24480369515011546</v>
      </c>
      <c r="N75" s="51"/>
    </row>
    <row r="76" spans="1:14" s="52" customFormat="1" ht="12.75" customHeight="1" x14ac:dyDescent="0.2">
      <c r="A76" s="27">
        <v>1989</v>
      </c>
      <c r="B76" s="27"/>
      <c r="C76" s="120">
        <v>6.8791719921497928E-3</v>
      </c>
      <c r="D76" s="120">
        <v>3.1209910788505368E-4</v>
      </c>
      <c r="E76" s="120">
        <v>4.6439956209853053E-4</v>
      </c>
      <c r="F76" s="120">
        <v>2.0404281567817963E-3</v>
      </c>
      <c r="G76" s="120">
        <v>2.0508509840959335E-3</v>
      </c>
      <c r="H76" s="120">
        <v>2.8789662428812929E-3</v>
      </c>
      <c r="I76" s="120">
        <v>7.9817458888400191E-3</v>
      </c>
      <c r="J76" s="120">
        <v>1.8381822408401798E-2</v>
      </c>
      <c r="K76" s="120">
        <v>4.7741111125598132E-2</v>
      </c>
      <c r="L76" s="120">
        <v>0.12402454599848757</v>
      </c>
      <c r="M76" s="120">
        <v>0.23877471757375168</v>
      </c>
      <c r="N76" s="51"/>
    </row>
    <row r="77" spans="1:14" s="52" customFormat="1" ht="12.75" customHeight="1" x14ac:dyDescent="0.2">
      <c r="A77" s="27">
        <v>1990</v>
      </c>
      <c r="B77" s="27"/>
      <c r="C77" s="120">
        <v>7.2795317153817388E-3</v>
      </c>
      <c r="D77" s="120">
        <v>3.5646882535119801E-4</v>
      </c>
      <c r="E77" s="120">
        <v>4.9611970082144563E-4</v>
      </c>
      <c r="F77" s="120">
        <v>2.0898546096084253E-3</v>
      </c>
      <c r="G77" s="120">
        <v>2.2859037976073041E-3</v>
      </c>
      <c r="H77" s="120">
        <v>3.0856610559817834E-3</v>
      </c>
      <c r="I77" s="120">
        <v>7.6064273522077671E-3</v>
      </c>
      <c r="J77" s="120">
        <v>1.8836639258657771E-2</v>
      </c>
      <c r="K77" s="120">
        <v>4.9576510618697535E-2</v>
      </c>
      <c r="L77" s="120">
        <v>0.12145785575072222</v>
      </c>
      <c r="M77" s="120">
        <v>0.26690478123224287</v>
      </c>
      <c r="N77" s="51"/>
    </row>
    <row r="78" spans="1:14" s="52" customFormat="1" ht="12.75" customHeight="1" x14ac:dyDescent="0.2">
      <c r="A78" s="112">
        <v>1991</v>
      </c>
      <c r="B78" s="112"/>
      <c r="C78" s="120">
        <v>6.6939675539455035E-3</v>
      </c>
      <c r="D78" s="120">
        <v>2.8011858353369591E-4</v>
      </c>
      <c r="E78" s="120">
        <v>4.976984368063182E-4</v>
      </c>
      <c r="F78" s="120">
        <v>2.2181924927086095E-3</v>
      </c>
      <c r="G78" s="120">
        <v>2.7283568942490012E-3</v>
      </c>
      <c r="H78" s="120">
        <v>3.1040480759066285E-3</v>
      </c>
      <c r="I78" s="120">
        <v>7.4698927601312632E-3</v>
      </c>
      <c r="J78" s="120">
        <v>1.8414550884379804E-2</v>
      </c>
      <c r="K78" s="120">
        <v>4.8115113585965603E-2</v>
      </c>
      <c r="L78" s="120">
        <v>0.12364318706697459</v>
      </c>
      <c r="M78" s="120">
        <v>0.28175945862811441</v>
      </c>
      <c r="N78" s="51"/>
    </row>
    <row r="79" spans="1:14" s="52" customFormat="1" ht="12.75" customHeight="1" x14ac:dyDescent="0.2">
      <c r="A79" s="112">
        <v>1992</v>
      </c>
      <c r="B79" s="112"/>
      <c r="C79" s="120">
        <v>7.3469068740474423E-3</v>
      </c>
      <c r="D79" s="120">
        <v>2.8563957113833402E-4</v>
      </c>
      <c r="E79" s="120">
        <v>4.1191685027301467E-4</v>
      </c>
      <c r="F79" s="120">
        <v>1.9576466190882225E-3</v>
      </c>
      <c r="G79" s="120">
        <v>2.7098672867067672E-3</v>
      </c>
      <c r="H79" s="120">
        <v>3.3590746961249438E-3</v>
      </c>
      <c r="I79" s="120">
        <v>7.1750157398938006E-3</v>
      </c>
      <c r="J79" s="120">
        <v>1.8336632902146963E-2</v>
      </c>
      <c r="K79" s="120">
        <v>4.5919726079513029E-2</v>
      </c>
      <c r="L79" s="120">
        <v>0.11292318693105251</v>
      </c>
      <c r="M79" s="120">
        <v>0.23886524822695035</v>
      </c>
      <c r="N79" s="51"/>
    </row>
    <row r="80" spans="1:14" s="52" customFormat="1" ht="12.75" customHeight="1" x14ac:dyDescent="0.2">
      <c r="A80" s="112">
        <v>1993</v>
      </c>
      <c r="B80" s="112"/>
      <c r="C80" s="120">
        <v>7.2088220395121385E-3</v>
      </c>
      <c r="D80" s="120">
        <v>2.7678859135262868E-4</v>
      </c>
      <c r="E80" s="120">
        <v>4.6433281795683678E-4</v>
      </c>
      <c r="F80" s="120">
        <v>1.6952284170169522E-3</v>
      </c>
      <c r="G80" s="120">
        <v>2.9239605072603424E-3</v>
      </c>
      <c r="H80" s="120">
        <v>3.2890019515784091E-3</v>
      </c>
      <c r="I80" s="120">
        <v>6.9202647959687776E-3</v>
      </c>
      <c r="J80" s="120">
        <v>1.7540149175866784E-2</v>
      </c>
      <c r="K80" s="120">
        <v>4.561991953738579E-2</v>
      </c>
      <c r="L80" s="120">
        <v>0.11289012342443856</v>
      </c>
      <c r="M80" s="120">
        <v>0.28009503695881732</v>
      </c>
      <c r="N80" s="51"/>
    </row>
    <row r="81" spans="1:19" s="52" customFormat="1" ht="12.75" customHeight="1" x14ac:dyDescent="0.2">
      <c r="A81" s="112">
        <v>1994</v>
      </c>
      <c r="B81" s="112"/>
      <c r="C81" s="120">
        <v>7.0814162832566517E-3</v>
      </c>
      <c r="D81" s="120">
        <v>2.5327462990244704E-4</v>
      </c>
      <c r="E81" s="120">
        <v>3.1011328104977188E-4</v>
      </c>
      <c r="F81" s="120">
        <v>1.5463198274343671E-3</v>
      </c>
      <c r="G81" s="120">
        <v>2.7999161637386675E-3</v>
      </c>
      <c r="H81" s="120">
        <v>3.1624293433601433E-3</v>
      </c>
      <c r="I81" s="120">
        <v>6.6267810937701236E-3</v>
      </c>
      <c r="J81" s="120">
        <v>1.7312961886573112E-2</v>
      </c>
      <c r="K81" s="120">
        <v>4.3749944838177277E-2</v>
      </c>
      <c r="L81" s="120">
        <v>0.11109712501888122</v>
      </c>
      <c r="M81" s="120">
        <v>0.26119402985074625</v>
      </c>
      <c r="N81" s="51"/>
    </row>
    <row r="82" spans="1:19" s="52" customFormat="1" ht="12.75" customHeight="1" x14ac:dyDescent="0.2">
      <c r="A82" s="112">
        <v>1995</v>
      </c>
      <c r="B82" s="112"/>
      <c r="C82" s="120">
        <v>5.2441822353326778E-3</v>
      </c>
      <c r="D82" s="120">
        <v>2.1569574820541138E-4</v>
      </c>
      <c r="E82" s="120">
        <v>3.662562992073358E-4</v>
      </c>
      <c r="F82" s="120">
        <v>1.4147189719708804E-3</v>
      </c>
      <c r="G82" s="120">
        <v>3.0451372146166585E-3</v>
      </c>
      <c r="H82" s="120">
        <v>3.0589794895892006E-3</v>
      </c>
      <c r="I82" s="120">
        <v>6.6940053168431917E-3</v>
      </c>
      <c r="J82" s="120">
        <v>1.7466296499925028E-2</v>
      </c>
      <c r="K82" s="120">
        <v>4.3360179808952987E-2</v>
      </c>
      <c r="L82" s="120">
        <v>0.11280190884300741</v>
      </c>
      <c r="M82" s="120">
        <v>0.25790921595598348</v>
      </c>
      <c r="N82" s="51"/>
    </row>
    <row r="83" spans="1:19" s="52" customFormat="1" ht="12.75" customHeight="1" x14ac:dyDescent="0.2">
      <c r="A83" s="112">
        <v>1996</v>
      </c>
      <c r="B83" s="112"/>
      <c r="C83" s="120">
        <v>4.8363525490732074E-3</v>
      </c>
      <c r="D83" s="120">
        <v>2.8188337735925926E-4</v>
      </c>
      <c r="E83" s="120">
        <v>2.9866723236659587E-4</v>
      </c>
      <c r="F83" s="120">
        <v>1.17492574189567E-3</v>
      </c>
      <c r="G83" s="120">
        <v>2.9069137373348448E-3</v>
      </c>
      <c r="H83" s="120">
        <v>3.1542896257634235E-3</v>
      </c>
      <c r="I83" s="120">
        <v>6.6248936597167463E-3</v>
      </c>
      <c r="J83" s="120">
        <v>1.6300789231381275E-2</v>
      </c>
      <c r="K83" s="120">
        <v>4.1924229483040663E-2</v>
      </c>
      <c r="L83" s="120">
        <v>0.11483241999455024</v>
      </c>
      <c r="M83" s="120">
        <v>0.27390483923597486</v>
      </c>
      <c r="N83" s="51"/>
    </row>
    <row r="84" spans="1:19" s="52" customFormat="1" ht="12.75" customHeight="1" x14ac:dyDescent="0.2">
      <c r="A84" s="112">
        <v>1997</v>
      </c>
      <c r="B84" s="112"/>
      <c r="C84" s="120">
        <v>5.4085293380003703E-3</v>
      </c>
      <c r="D84" s="120">
        <v>2.3807090694908764E-4</v>
      </c>
      <c r="E84" s="120">
        <v>3.4950497716931551E-4</v>
      </c>
      <c r="F84" s="120">
        <v>8.7373293593523817E-4</v>
      </c>
      <c r="G84" s="120">
        <v>2.0506510817184455E-3</v>
      </c>
      <c r="H84" s="120">
        <v>2.8581582155757499E-3</v>
      </c>
      <c r="I84" s="120">
        <v>5.9318962696714196E-3</v>
      </c>
      <c r="J84" s="120">
        <v>1.5858279288920699E-2</v>
      </c>
      <c r="K84" s="120">
        <v>4.2302193769121421E-2</v>
      </c>
      <c r="L84" s="120">
        <v>0.11402299987023179</v>
      </c>
      <c r="M84" s="120">
        <v>0.29366602307296313</v>
      </c>
      <c r="N84" s="51"/>
    </row>
    <row r="85" spans="1:19" s="52" customFormat="1" ht="12.75" customHeight="1" x14ac:dyDescent="0.2">
      <c r="A85" s="112">
        <v>1998</v>
      </c>
      <c r="B85" s="112"/>
      <c r="C85" s="120">
        <v>5.4316932988062909E-3</v>
      </c>
      <c r="D85" s="120">
        <v>2.4998295570756538E-4</v>
      </c>
      <c r="E85" s="120">
        <v>3.0264909671472878E-4</v>
      </c>
      <c r="F85" s="120">
        <v>8.2771940312234148E-4</v>
      </c>
      <c r="G85" s="120">
        <v>1.7281189292893261E-3</v>
      </c>
      <c r="H85" s="120">
        <v>2.6998259912816252E-3</v>
      </c>
      <c r="I85" s="120">
        <v>6.0094665252252207E-3</v>
      </c>
      <c r="J85" s="120">
        <v>1.5887549913795415E-2</v>
      </c>
      <c r="K85" s="120">
        <v>4.2936404362326472E-2</v>
      </c>
      <c r="L85" s="120">
        <v>0.11725725446428571</v>
      </c>
      <c r="M85" s="120">
        <v>0.28805433479824211</v>
      </c>
      <c r="N85" s="51"/>
    </row>
    <row r="86" spans="1:19" s="52" customFormat="1" ht="12.75" customHeight="1" x14ac:dyDescent="0.2">
      <c r="A86" s="112">
        <v>1999</v>
      </c>
      <c r="B86" s="112"/>
      <c r="C86" s="120">
        <v>3.7707686869083625E-3</v>
      </c>
      <c r="D86" s="120">
        <v>1.8763572126484783E-4</v>
      </c>
      <c r="E86" s="120">
        <v>3.0399367693151981E-4</v>
      </c>
      <c r="F86" s="120">
        <v>6.7142040924365138E-4</v>
      </c>
      <c r="G86" s="120">
        <v>1.5062966703837553E-3</v>
      </c>
      <c r="H86" s="120">
        <v>2.7031732775385777E-3</v>
      </c>
      <c r="I86" s="120">
        <v>5.9495223452588663E-3</v>
      </c>
      <c r="J86" s="120">
        <v>1.5978501652322331E-2</v>
      </c>
      <c r="K86" s="120">
        <v>4.0529395876474299E-2</v>
      </c>
      <c r="L86" s="120">
        <v>0.11197104798447753</v>
      </c>
      <c r="M86" s="120">
        <v>0.25025176233635449</v>
      </c>
      <c r="N86" s="51"/>
    </row>
    <row r="87" spans="1:19" s="52" customFormat="1" ht="12.75" customHeight="1" x14ac:dyDescent="0.2">
      <c r="A87" s="112">
        <v>2000</v>
      </c>
      <c r="B87" s="112"/>
      <c r="C87" s="120">
        <v>4.42858449995425E-3</v>
      </c>
      <c r="D87" s="120">
        <v>1.9335010533084226E-4</v>
      </c>
      <c r="E87" s="120">
        <v>2.6000612166311764E-4</v>
      </c>
      <c r="F87" s="120">
        <v>7.0753704887971554E-4</v>
      </c>
      <c r="G87" s="120">
        <v>1.4019079679532254E-3</v>
      </c>
      <c r="H87" s="120">
        <v>2.7036595044908724E-3</v>
      </c>
      <c r="I87" s="120">
        <v>5.7316188101308226E-3</v>
      </c>
      <c r="J87" s="120">
        <v>1.5619466296820128E-2</v>
      </c>
      <c r="K87" s="120">
        <v>4.039520367708832E-2</v>
      </c>
      <c r="L87" s="120">
        <v>0.10507338593365573</v>
      </c>
      <c r="M87" s="120">
        <v>0.24301091922868426</v>
      </c>
      <c r="N87" s="51"/>
    </row>
    <row r="88" spans="1:19" s="52" customFormat="1" ht="12.75" customHeight="1" x14ac:dyDescent="0.2">
      <c r="A88" s="112">
        <v>2001</v>
      </c>
      <c r="B88" s="112"/>
      <c r="C88" s="120">
        <v>4.8016032500007239E-3</v>
      </c>
      <c r="D88" s="120">
        <v>2.0363141072118787E-4</v>
      </c>
      <c r="E88" s="120">
        <v>2.7493291433561284E-4</v>
      </c>
      <c r="F88" s="120">
        <v>6.8986179012991077E-4</v>
      </c>
      <c r="G88" s="120">
        <v>1.4203695419877742E-3</v>
      </c>
      <c r="H88" s="120">
        <v>2.6207377685112578E-3</v>
      </c>
      <c r="I88" s="120">
        <v>5.8028692141597962E-3</v>
      </c>
      <c r="J88" s="120">
        <v>1.4645788952906013E-2</v>
      </c>
      <c r="K88" s="120">
        <v>3.9171691974918189E-2</v>
      </c>
      <c r="L88" s="120">
        <v>0.10762912465633098</v>
      </c>
      <c r="M88" s="120">
        <v>0.2370317925358541</v>
      </c>
      <c r="N88" s="51"/>
    </row>
    <row r="89" spans="1:19" s="52" customFormat="1" ht="12.75" customHeight="1" x14ac:dyDescent="0.2">
      <c r="A89" s="112">
        <v>2002</v>
      </c>
      <c r="B89" s="112"/>
      <c r="C89" s="120">
        <v>4.2935644595395632E-3</v>
      </c>
      <c r="D89" s="120">
        <v>2.1437906341085337E-4</v>
      </c>
      <c r="E89" s="120">
        <v>2.7800852112864761E-4</v>
      </c>
      <c r="F89" s="120">
        <v>6.4354048773060629E-4</v>
      </c>
      <c r="G89" s="120">
        <v>1.2504322512437442E-3</v>
      </c>
      <c r="H89" s="120">
        <v>2.6736929834324215E-3</v>
      </c>
      <c r="I89" s="120">
        <v>5.9392542900819877E-3</v>
      </c>
      <c r="J89" s="120">
        <v>1.3931319397557341E-2</v>
      </c>
      <c r="K89" s="120">
        <v>3.6929533135163492E-2</v>
      </c>
      <c r="L89" s="120">
        <v>0.10255258206733875</v>
      </c>
      <c r="M89" s="120">
        <v>0.21685987903225806</v>
      </c>
      <c r="N89" s="51"/>
    </row>
    <row r="90" spans="1:19" s="52" customFormat="1" ht="12.75" customHeight="1" x14ac:dyDescent="0.2">
      <c r="A90" s="112">
        <v>2003</v>
      </c>
      <c r="B90" s="112"/>
      <c r="C90" s="120">
        <v>4.3082021541010771E-3</v>
      </c>
      <c r="D90" s="120">
        <v>1.9812926349408881E-4</v>
      </c>
      <c r="E90" s="120">
        <v>3.9994286530495646E-4</v>
      </c>
      <c r="F90" s="120">
        <v>6.338302361168542E-4</v>
      </c>
      <c r="G90" s="120">
        <v>1.1937907696629108E-3</v>
      </c>
      <c r="H90" s="120">
        <v>2.6639018969759503E-3</v>
      </c>
      <c r="I90" s="120">
        <v>5.7998050038576684E-3</v>
      </c>
      <c r="J90" s="120">
        <v>1.4254858656267341E-2</v>
      </c>
      <c r="K90" s="120">
        <v>3.7055861017419027E-2</v>
      </c>
      <c r="L90" s="120">
        <v>0.10192407696307852</v>
      </c>
      <c r="M90" s="120">
        <v>0.21862487129619038</v>
      </c>
      <c r="N90" s="51"/>
    </row>
    <row r="91" spans="1:19" s="52" customFormat="1" ht="12.75" customHeight="1" x14ac:dyDescent="0.2">
      <c r="A91" s="112">
        <v>2004</v>
      </c>
      <c r="B91" s="112"/>
      <c r="C91" s="120">
        <v>4.3725156161272E-3</v>
      </c>
      <c r="D91" s="120">
        <v>1.5261612656455376E-4</v>
      </c>
      <c r="E91" s="120">
        <v>2.5982133065638631E-4</v>
      </c>
      <c r="F91" s="120">
        <v>6.1201179183115748E-4</v>
      </c>
      <c r="G91" s="120">
        <v>1.1322925631792726E-3</v>
      </c>
      <c r="H91" s="120">
        <v>2.4506576801310498E-3</v>
      </c>
      <c r="I91" s="120">
        <v>5.7357778010897666E-3</v>
      </c>
      <c r="J91" s="120">
        <v>1.2829150464141419E-2</v>
      </c>
      <c r="K91" s="120">
        <v>3.504468302045223E-2</v>
      </c>
      <c r="L91" s="120">
        <v>9.3619948986441132E-2</v>
      </c>
      <c r="M91" s="120">
        <v>0.21949434089757305</v>
      </c>
      <c r="N91" s="51"/>
    </row>
    <row r="92" spans="1:19" s="52" customFormat="1" ht="12.75" customHeight="1" x14ac:dyDescent="0.2">
      <c r="A92" s="112">
        <v>2005</v>
      </c>
      <c r="B92" s="112"/>
      <c r="C92" s="120">
        <v>3.8215849814499706E-3</v>
      </c>
      <c r="D92" s="120">
        <v>1.2001658410980426E-4</v>
      </c>
      <c r="E92" s="120">
        <v>3.0234675435854925E-4</v>
      </c>
      <c r="F92" s="120">
        <v>4.4320484515659563E-4</v>
      </c>
      <c r="G92" s="120">
        <v>9.6072055817686853E-4</v>
      </c>
      <c r="H92" s="120">
        <v>2.4083126659702231E-3</v>
      </c>
      <c r="I92" s="120">
        <v>5.6844390384255287E-3</v>
      </c>
      <c r="J92" s="120">
        <v>1.2782035875026665E-2</v>
      </c>
      <c r="K92" s="120">
        <v>3.4387701836395945E-2</v>
      </c>
      <c r="L92" s="120">
        <v>9.541329011345219E-2</v>
      </c>
      <c r="M92" s="120">
        <v>0.23756775866132454</v>
      </c>
      <c r="N92" s="51"/>
    </row>
    <row r="93" spans="1:19" s="52" customFormat="1" ht="12.75" customHeight="1" x14ac:dyDescent="0.2">
      <c r="A93" s="112">
        <v>2006</v>
      </c>
      <c r="B93" s="112"/>
      <c r="C93" s="120">
        <v>3.7852038078020397E-3</v>
      </c>
      <c r="D93" s="120">
        <v>1.195951352919968E-4</v>
      </c>
      <c r="E93" s="120">
        <v>2.2660243975293468E-4</v>
      </c>
      <c r="F93" s="120">
        <v>4.9302830469149226E-4</v>
      </c>
      <c r="G93" s="120">
        <v>8.7705842231749684E-4</v>
      </c>
      <c r="H93" s="120">
        <v>2.4156407758391639E-3</v>
      </c>
      <c r="I93" s="120">
        <v>5.4740969779178191E-3</v>
      </c>
      <c r="J93" s="120">
        <v>1.2360494921576089E-2</v>
      </c>
      <c r="K93" s="120">
        <v>3.307427373031345E-2</v>
      </c>
      <c r="L93" s="120">
        <v>8.9583252568327193E-2</v>
      </c>
      <c r="M93" s="120">
        <v>0.23053327041057103</v>
      </c>
      <c r="N93" s="51"/>
      <c r="O93" s="51"/>
      <c r="P93" s="51"/>
      <c r="Q93" s="51"/>
      <c r="R93" s="51"/>
      <c r="S93" s="51"/>
    </row>
    <row r="94" spans="1:19" s="52" customFormat="1" ht="12.75" customHeight="1" x14ac:dyDescent="0.2">
      <c r="A94" s="112">
        <v>2007</v>
      </c>
      <c r="B94" s="112"/>
      <c r="C94" s="120">
        <v>3.5475969254159978E-3</v>
      </c>
      <c r="D94" s="120">
        <v>1.5863846810418409E-4</v>
      </c>
      <c r="E94" s="120">
        <v>2.9928969712222751E-4</v>
      </c>
      <c r="F94" s="120">
        <v>5.6707522985661703E-4</v>
      </c>
      <c r="G94" s="120">
        <v>7.6882514325635892E-4</v>
      </c>
      <c r="H94" s="120">
        <v>2.2095633395728107E-3</v>
      </c>
      <c r="I94" s="120">
        <v>5.4581241568436648E-3</v>
      </c>
      <c r="J94" s="120">
        <v>1.1998837766055403E-2</v>
      </c>
      <c r="K94" s="120">
        <v>3.3505418988683373E-2</v>
      </c>
      <c r="L94" s="120">
        <v>9.1604619804185966E-2</v>
      </c>
      <c r="M94" s="120">
        <v>0.2349523588194283</v>
      </c>
      <c r="N94" s="51"/>
      <c r="O94" s="51"/>
      <c r="P94" s="51"/>
      <c r="Q94" s="51"/>
      <c r="R94" s="51"/>
      <c r="S94" s="51"/>
    </row>
    <row r="95" spans="1:19" s="52" customFormat="1" ht="12.75" customHeight="1" x14ac:dyDescent="0.2">
      <c r="A95" s="112">
        <v>2008</v>
      </c>
      <c r="B95" s="112"/>
      <c r="C95" s="120">
        <v>3.3113930922168693E-3</v>
      </c>
      <c r="D95" s="120">
        <v>1.3678772380223164E-4</v>
      </c>
      <c r="E95" s="120">
        <v>2.2794926117621818E-4</v>
      </c>
      <c r="F95" s="120">
        <v>4.6228009443414765E-4</v>
      </c>
      <c r="G95" s="120">
        <v>6.6292310092029322E-4</v>
      </c>
      <c r="H95" s="120">
        <v>2.1116815313889886E-3</v>
      </c>
      <c r="I95" s="120">
        <v>5.0345480088305281E-3</v>
      </c>
      <c r="J95" s="120">
        <v>1.1378358807757795E-2</v>
      </c>
      <c r="K95" s="120">
        <v>3.193410636825493E-2</v>
      </c>
      <c r="L95" s="120">
        <v>8.8512111677498242E-2</v>
      </c>
      <c r="M95" s="120">
        <v>0.2444716079564396</v>
      </c>
      <c r="N95" s="51"/>
      <c r="O95" s="51"/>
      <c r="P95" s="51"/>
      <c r="Q95" s="51"/>
      <c r="R95" s="51"/>
      <c r="S95" s="51"/>
    </row>
    <row r="96" spans="1:19" s="52" customFormat="1" ht="12.75" customHeight="1" x14ac:dyDescent="0.2">
      <c r="A96" s="112">
        <v>2009</v>
      </c>
      <c r="B96" s="112"/>
      <c r="C96" s="120">
        <v>2.4957637693914275E-3</v>
      </c>
      <c r="D96" s="120">
        <v>1.3131829151699851E-4</v>
      </c>
      <c r="E96" s="120">
        <v>1.6998101878623554E-4</v>
      </c>
      <c r="F96" s="120">
        <v>3.5070789383156195E-4</v>
      </c>
      <c r="G96" s="120">
        <v>5.97603321517816E-4</v>
      </c>
      <c r="H96" s="120">
        <v>1.7182933608048136E-3</v>
      </c>
      <c r="I96" s="120">
        <v>4.754923438149484E-3</v>
      </c>
      <c r="J96" s="120">
        <v>1.1106503636791554E-2</v>
      </c>
      <c r="K96" s="120">
        <v>2.8867798346590021E-2</v>
      </c>
      <c r="L96" s="120">
        <v>8.1086323957322987E-2</v>
      </c>
      <c r="M96" s="120">
        <v>0.22329684344776279</v>
      </c>
      <c r="N96" s="51"/>
    </row>
    <row r="97" spans="1:14" s="52" customFormat="1" ht="12.75" customHeight="1" x14ac:dyDescent="0.2">
      <c r="A97" s="112">
        <v>2010</v>
      </c>
      <c r="B97" s="112"/>
      <c r="C97" s="120">
        <v>3.199360127974405E-3</v>
      </c>
      <c r="D97" s="120">
        <v>9.0216207808368337E-5</v>
      </c>
      <c r="E97" s="120">
        <v>1.0945945273590585E-4</v>
      </c>
      <c r="F97" s="120">
        <v>2.9870264269519158E-4</v>
      </c>
      <c r="G97" s="120">
        <v>4.9135932543614182E-4</v>
      </c>
      <c r="H97" s="120">
        <v>1.6052972864638415E-3</v>
      </c>
      <c r="I97" s="120">
        <v>4.3636423402052251E-3</v>
      </c>
      <c r="J97" s="120">
        <v>9.9875519578368072E-3</v>
      </c>
      <c r="K97" s="120">
        <v>2.8310331543046206E-2</v>
      </c>
      <c r="L97" s="120">
        <v>7.7814458404779199E-2</v>
      </c>
      <c r="M97" s="120">
        <v>0.21558939195321167</v>
      </c>
      <c r="N97" s="51"/>
    </row>
    <row r="98" spans="1:14" s="52" customFormat="1" ht="12.75" customHeight="1" x14ac:dyDescent="0.25">
      <c r="A98" s="112">
        <v>2011</v>
      </c>
      <c r="B98" s="112"/>
      <c r="C98" s="262">
        <v>2.7477056657690827E-3</v>
      </c>
      <c r="D98" s="262">
        <v>1.317724932581515E-4</v>
      </c>
      <c r="E98" s="262">
        <v>1.5539373300381046E-4</v>
      </c>
      <c r="F98" s="262">
        <v>3.1751583548214656E-4</v>
      </c>
      <c r="G98" s="262">
        <v>5.284417838754906E-4</v>
      </c>
      <c r="H98" s="262">
        <v>1.5711851156524294E-3</v>
      </c>
      <c r="I98" s="262">
        <v>4.5447987303419424E-3</v>
      </c>
      <c r="J98" s="262">
        <v>1.0647056185821263E-2</v>
      </c>
      <c r="K98" s="123">
        <v>2.8473184729895171E-2</v>
      </c>
      <c r="L98" s="123">
        <v>8.109911404816747E-2</v>
      </c>
      <c r="M98" s="261">
        <v>0.21902634273480406</v>
      </c>
      <c r="N98" s="51"/>
    </row>
    <row r="99" spans="1:14" s="52" customFormat="1" ht="12.75" customHeight="1" x14ac:dyDescent="0.25">
      <c r="A99" s="112">
        <v>2012</v>
      </c>
      <c r="B99" s="112"/>
      <c r="C99" s="266">
        <v>3.7705894026592579E-3</v>
      </c>
      <c r="D99" s="266">
        <v>1.2784862722536517E-4</v>
      </c>
      <c r="E99" s="266">
        <v>1.4830511965751404E-4</v>
      </c>
      <c r="F99" s="266">
        <v>2.7605963929943354E-4</v>
      </c>
      <c r="G99" s="266">
        <v>4.4003661373350915E-4</v>
      </c>
      <c r="H99" s="266">
        <v>1.6767656550054665E-3</v>
      </c>
      <c r="I99" s="266">
        <v>4.5483266231155254E-3</v>
      </c>
      <c r="J99" s="266">
        <v>1.0643163160707559E-2</v>
      </c>
      <c r="K99" s="266">
        <v>2.748091603053435E-2</v>
      </c>
      <c r="L99" s="266">
        <v>7.9272441624393564E-2</v>
      </c>
      <c r="M99" s="266">
        <v>0.21323183509387161</v>
      </c>
      <c r="N99" s="51"/>
    </row>
    <row r="100" spans="1:14" s="52" customFormat="1" ht="12.75" customHeight="1" x14ac:dyDescent="0.25">
      <c r="A100" s="112">
        <v>2013</v>
      </c>
      <c r="B100" s="112"/>
      <c r="C100" s="266">
        <v>2.8556980099354494E-3</v>
      </c>
      <c r="D100" s="266">
        <v>7.9353573581364124E-5</v>
      </c>
      <c r="E100" s="266">
        <v>1.146257550971617E-4</v>
      </c>
      <c r="F100" s="266">
        <v>2.7533640110788827E-4</v>
      </c>
      <c r="G100" s="266">
        <v>5.0109822572816387E-4</v>
      </c>
      <c r="H100" s="266">
        <v>1.4273445117011343E-3</v>
      </c>
      <c r="I100" s="266">
        <v>4.3794091119304405E-3</v>
      </c>
      <c r="J100" s="266">
        <v>1.0416486843876992E-2</v>
      </c>
      <c r="K100" s="266">
        <v>2.6708429335541725E-2</v>
      </c>
      <c r="L100" s="266">
        <v>7.8898675153578568E-2</v>
      </c>
      <c r="M100" s="266">
        <v>0.19846615019270447</v>
      </c>
      <c r="N100" s="51"/>
    </row>
    <row r="101" spans="1:14" s="52" customFormat="1" ht="12.75" customHeight="1" x14ac:dyDescent="0.25">
      <c r="A101" s="112">
        <v>2014</v>
      </c>
      <c r="B101" s="112"/>
      <c r="C101" s="266">
        <v>3.3060381112726715E-3</v>
      </c>
      <c r="D101" s="266">
        <v>9.878906219851971E-5</v>
      </c>
      <c r="E101" s="266">
        <v>1.5839663811217068E-4</v>
      </c>
      <c r="F101" s="266">
        <v>2.5569489348887159E-4</v>
      </c>
      <c r="G101" s="266">
        <v>4.4512994863603393E-4</v>
      </c>
      <c r="H101" s="266">
        <v>1.4181410239686332E-3</v>
      </c>
      <c r="I101" s="266">
        <v>4.0972875108791339E-3</v>
      </c>
      <c r="J101" s="266">
        <v>1.044079943162512E-2</v>
      </c>
      <c r="K101" s="266">
        <v>2.5955687231570983E-2</v>
      </c>
      <c r="L101" s="266">
        <v>7.4376850154613261E-2</v>
      </c>
      <c r="M101" s="266">
        <v>0.21104956682289447</v>
      </c>
      <c r="N101" s="51"/>
    </row>
    <row r="102" spans="1:14" s="52" customFormat="1" ht="12.75" customHeight="1" x14ac:dyDescent="0.25">
      <c r="A102" s="112">
        <v>2015</v>
      </c>
      <c r="B102" s="112"/>
      <c r="C102" s="266">
        <v>3.0957379963525464E-3</v>
      </c>
      <c r="D102" s="266">
        <v>1.0593236841408339E-4</v>
      </c>
      <c r="E102" s="266">
        <v>1.1087738861574332E-4</v>
      </c>
      <c r="F102" s="266">
        <v>3.2639929124725331E-4</v>
      </c>
      <c r="G102" s="266">
        <v>4.2316128284885195E-4</v>
      </c>
      <c r="H102" s="266">
        <v>1.2995979368882753E-3</v>
      </c>
      <c r="I102" s="266">
        <v>4.4515874700548864E-3</v>
      </c>
      <c r="J102" s="266">
        <v>1.0710703722182396E-2</v>
      </c>
      <c r="K102" s="266">
        <v>2.6369692957047091E-2</v>
      </c>
      <c r="L102" s="266">
        <v>7.964006927783257E-2</v>
      </c>
      <c r="M102" s="266">
        <v>0.21574808375087101</v>
      </c>
      <c r="N102" s="51"/>
    </row>
    <row r="103" spans="1:14" s="52" customFormat="1" ht="12.75" customHeight="1" x14ac:dyDescent="0.25">
      <c r="A103" s="112">
        <v>2016</v>
      </c>
      <c r="B103" s="112"/>
      <c r="C103" s="266">
        <v>3.1766794356722413E-3</v>
      </c>
      <c r="D103" s="266">
        <v>8.7659979462519102E-5</v>
      </c>
      <c r="E103" s="266">
        <v>1.3912204713454956E-4</v>
      </c>
      <c r="F103" s="266">
        <v>2.9137271868405484E-4</v>
      </c>
      <c r="G103" s="266">
        <v>4.2647662549373636E-4</v>
      </c>
      <c r="H103" s="266">
        <v>1.2203929483145372E-3</v>
      </c>
      <c r="I103" s="266">
        <v>4.0513565548114285E-3</v>
      </c>
      <c r="J103" s="266">
        <v>1.0066202055518459E-2</v>
      </c>
      <c r="K103" s="266">
        <v>2.4705968258924186E-2</v>
      </c>
      <c r="L103" s="266">
        <v>7.384463362724232E-2</v>
      </c>
      <c r="M103" s="266">
        <v>0.21055257577647499</v>
      </c>
      <c r="N103" s="51"/>
    </row>
    <row r="104" spans="1:14" s="52" customFormat="1" ht="12.75" customHeight="1" x14ac:dyDescent="0.25">
      <c r="A104" s="112">
        <v>2017</v>
      </c>
      <c r="B104" s="112"/>
      <c r="C104" s="266">
        <v>2.4726245143058992E-3</v>
      </c>
      <c r="D104" s="266">
        <v>1.0713014106518869E-4</v>
      </c>
      <c r="E104" s="266">
        <v>1.5639191814687607E-4</v>
      </c>
      <c r="F104" s="266">
        <v>2.986508010868547E-4</v>
      </c>
      <c r="G104" s="266">
        <v>4.1314503559760913E-4</v>
      </c>
      <c r="H104" s="266">
        <v>1.1398551988364128E-3</v>
      </c>
      <c r="I104" s="266">
        <v>3.900824696477866E-3</v>
      </c>
      <c r="J104" s="266">
        <v>9.9165244191949473E-3</v>
      </c>
      <c r="K104" s="266">
        <v>2.423438807313863E-2</v>
      </c>
      <c r="L104" s="266">
        <v>7.5984231954784709E-2</v>
      </c>
      <c r="M104" s="266">
        <v>0.21640938516066668</v>
      </c>
      <c r="N104" s="51"/>
    </row>
    <row r="105" spans="1:14" s="52" customFormat="1" ht="12.75" customHeight="1" x14ac:dyDescent="0.25">
      <c r="A105" s="112">
        <v>2018</v>
      </c>
      <c r="B105" s="112"/>
      <c r="C105" s="266">
        <v>3.135060425761432E-3</v>
      </c>
      <c r="D105" s="266">
        <v>1.082616365338445E-4</v>
      </c>
      <c r="E105" s="266">
        <v>1.4570526447691082E-4</v>
      </c>
      <c r="F105" s="266">
        <v>3.4161241057792781E-4</v>
      </c>
      <c r="G105" s="266">
        <v>4.3912171414449224E-4</v>
      </c>
      <c r="H105" s="266">
        <v>1.1277481090239383E-3</v>
      </c>
      <c r="I105" s="266">
        <v>3.7833621717574704E-3</v>
      </c>
      <c r="J105" s="266">
        <v>9.8355636838246552E-3</v>
      </c>
      <c r="K105" s="266">
        <v>2.288279077184277E-2</v>
      </c>
      <c r="L105" s="266">
        <v>7.4346390323110328E-2</v>
      </c>
      <c r="M105" s="266">
        <v>0.20750006858146106</v>
      </c>
      <c r="N105" s="51"/>
    </row>
    <row r="106" spans="1:14" s="52" customFormat="1" ht="12.75" customHeight="1" x14ac:dyDescent="0.25">
      <c r="A106" s="112">
        <v>2019</v>
      </c>
      <c r="B106" s="112"/>
      <c r="C106" s="266">
        <v>2.4579946275260283E-3</v>
      </c>
      <c r="D106" s="266">
        <v>8.7249319778451363E-5</v>
      </c>
      <c r="E106" s="266">
        <v>1.2134038800705467E-4</v>
      </c>
      <c r="F106" s="266">
        <v>2.8374318459997776E-4</v>
      </c>
      <c r="G106" s="266">
        <v>4.3899053695643987E-4</v>
      </c>
      <c r="H106" s="266">
        <v>1.0718470854881377E-3</v>
      </c>
      <c r="I106" s="266">
        <v>3.624301782511382E-3</v>
      </c>
      <c r="J106" s="266">
        <v>9.5664794598346696E-3</v>
      </c>
      <c r="K106" s="266">
        <v>2.2895006916246487E-2</v>
      </c>
      <c r="L106" s="266">
        <v>7.384909019168831E-2</v>
      </c>
      <c r="M106" s="266">
        <v>0.193479693758556</v>
      </c>
      <c r="N106" s="51"/>
    </row>
    <row r="107" spans="1:14" s="52" customFormat="1" ht="12.75" customHeight="1" x14ac:dyDescent="0.25">
      <c r="A107" s="112">
        <v>2020</v>
      </c>
      <c r="B107" s="112"/>
      <c r="C107" s="266">
        <v>2.6905003224914768E-3</v>
      </c>
      <c r="D107" s="266">
        <v>7.2858055948363509E-5</v>
      </c>
      <c r="E107" s="266">
        <v>1.5231490969110537E-4</v>
      </c>
      <c r="F107" s="266">
        <v>2.9712092549079468E-4</v>
      </c>
      <c r="G107" s="266">
        <v>5.3510942878165014E-4</v>
      </c>
      <c r="H107" s="266">
        <v>1.2527031093630809E-3</v>
      </c>
      <c r="I107" s="266">
        <v>4.576776057580445E-3</v>
      </c>
      <c r="J107" s="266">
        <v>1.255032770813937E-2</v>
      </c>
      <c r="K107" s="266">
        <v>3.4303078195912183E-2</v>
      </c>
      <c r="L107" s="266">
        <v>0.10967822135461029</v>
      </c>
      <c r="M107" s="266">
        <v>0.28054942359578122</v>
      </c>
      <c r="N107" s="51"/>
    </row>
    <row r="108" spans="1:14" s="52" customFormat="1" ht="12.75" customHeight="1" x14ac:dyDescent="0.25">
      <c r="A108" s="112">
        <v>2021</v>
      </c>
      <c r="B108" s="112"/>
      <c r="C108" s="266">
        <v>2.5470332850940666E-3</v>
      </c>
      <c r="D108" s="266">
        <v>7.5424606249271462E-5</v>
      </c>
      <c r="E108" s="266">
        <v>1.2615701062735688E-4</v>
      </c>
      <c r="F108" s="266">
        <v>2.6639664557693221E-4</v>
      </c>
      <c r="G108" s="266">
        <v>5.0867057250307741E-4</v>
      </c>
      <c r="H108" s="266">
        <v>1.1726952740733676E-3</v>
      </c>
      <c r="I108" s="266">
        <v>3.79278513579488E-3</v>
      </c>
      <c r="J108" s="266">
        <v>1.0425585798531131E-2</v>
      </c>
      <c r="K108" s="266">
        <v>2.5358446058014818E-2</v>
      </c>
      <c r="L108" s="266">
        <v>7.7210267283885733E-2</v>
      </c>
      <c r="M108" s="266">
        <v>0.20771556067367208</v>
      </c>
      <c r="N108" s="51"/>
    </row>
    <row r="109" spans="1:14" s="52" customFormat="1" ht="12.75" customHeight="1" x14ac:dyDescent="0.25">
      <c r="A109" s="112">
        <v>2022</v>
      </c>
      <c r="B109" s="275"/>
      <c r="C109" s="362">
        <v>2.9008740791633268E-3</v>
      </c>
      <c r="D109" s="362">
        <v>1.4780717498257987E-4</v>
      </c>
      <c r="E109" s="362">
        <v>1.721864995022734E-4</v>
      </c>
      <c r="F109" s="362">
        <v>3.1794059280023529E-4</v>
      </c>
      <c r="G109" s="362">
        <v>4.7525584987398868E-4</v>
      </c>
      <c r="H109" s="362">
        <v>1.1023385069635204E-3</v>
      </c>
      <c r="I109" s="362">
        <v>3.6673258198706643E-3</v>
      </c>
      <c r="J109" s="362">
        <v>9.7306037170554072E-3</v>
      </c>
      <c r="K109" s="362">
        <v>2.3702134420846354E-2</v>
      </c>
      <c r="L109" s="362">
        <v>7.3236938779203384E-2</v>
      </c>
      <c r="M109" s="362">
        <v>0.21634963768115942</v>
      </c>
      <c r="N109" s="51"/>
    </row>
    <row r="110" spans="1:14" s="52" customFormat="1" ht="12.75" customHeight="1" x14ac:dyDescent="0.25">
      <c r="A110" s="112"/>
      <c r="B110" s="112"/>
      <c r="C110" s="266"/>
      <c r="D110" s="266"/>
      <c r="E110" s="266"/>
      <c r="F110" s="266"/>
      <c r="G110" s="266"/>
      <c r="H110" s="266"/>
      <c r="I110" s="266"/>
      <c r="J110" s="266"/>
      <c r="K110" s="266"/>
      <c r="L110" s="266"/>
      <c r="M110" s="266"/>
      <c r="N110" s="51"/>
    </row>
    <row r="111" spans="1:14" s="52" customFormat="1" ht="12.75" customHeight="1" x14ac:dyDescent="0.2">
      <c r="A111" s="112" t="s">
        <v>58</v>
      </c>
      <c r="B111" s="112"/>
      <c r="C111" s="120"/>
      <c r="D111" s="120"/>
      <c r="E111" s="120"/>
      <c r="F111" s="120"/>
      <c r="G111" s="120"/>
      <c r="H111" s="120"/>
      <c r="I111" s="120"/>
      <c r="J111" s="120"/>
      <c r="K111" s="120"/>
      <c r="L111" s="120"/>
      <c r="M111" s="120"/>
      <c r="N111" s="51"/>
    </row>
    <row r="112" spans="1:14" s="52" customFormat="1" ht="12.75" customHeight="1" x14ac:dyDescent="0.2">
      <c r="A112" s="112"/>
      <c r="B112" s="112"/>
      <c r="C112" s="120"/>
      <c r="D112" s="120"/>
      <c r="E112" s="120"/>
      <c r="F112" s="120"/>
      <c r="G112" s="120"/>
      <c r="H112" s="120"/>
      <c r="I112" s="120"/>
      <c r="J112" s="120"/>
      <c r="K112" s="120"/>
      <c r="L112" s="120"/>
      <c r="M112" s="120"/>
      <c r="N112" s="51"/>
    </row>
    <row r="113" spans="1:14" s="52" customFormat="1" ht="12.75" customHeight="1" x14ac:dyDescent="0.2">
      <c r="A113" s="27">
        <v>1975</v>
      </c>
      <c r="B113" s="27"/>
      <c r="C113" s="120">
        <v>1.2891211026799822E-2</v>
      </c>
      <c r="D113" s="120">
        <v>3.7266603883180123E-4</v>
      </c>
      <c r="E113" s="120">
        <v>2.9046279381079646E-4</v>
      </c>
      <c r="F113" s="120">
        <v>4.6878422181895283E-4</v>
      </c>
      <c r="G113" s="120">
        <v>8.5719552819338459E-4</v>
      </c>
      <c r="H113" s="120">
        <v>1.7646345184569741E-3</v>
      </c>
      <c r="I113" s="120">
        <v>4.6095793490845156E-3</v>
      </c>
      <c r="J113" s="120">
        <v>1.1904716858388882E-2</v>
      </c>
      <c r="K113" s="120">
        <v>3.5186350247972981E-2</v>
      </c>
      <c r="L113" s="120">
        <v>0.12193439160178537</v>
      </c>
      <c r="M113" s="120" t="s">
        <v>63</v>
      </c>
      <c r="N113" s="51"/>
    </row>
    <row r="114" spans="1:14" s="52" customFormat="1" ht="12.75" customHeight="1" x14ac:dyDescent="0.2">
      <c r="A114" s="27">
        <v>1976</v>
      </c>
      <c r="B114" s="27"/>
      <c r="C114" s="120">
        <v>1.1497133990486007E-2</v>
      </c>
      <c r="D114" s="120">
        <v>3.8888538003341105E-4</v>
      </c>
      <c r="E114" s="120">
        <v>2.6451545608804819E-4</v>
      </c>
      <c r="F114" s="120">
        <v>4.5804961575475126E-4</v>
      </c>
      <c r="G114" s="120">
        <v>8.0341970832800702E-4</v>
      </c>
      <c r="H114" s="120">
        <v>1.8950010904869913E-3</v>
      </c>
      <c r="I114" s="120">
        <v>4.5365538371068357E-3</v>
      </c>
      <c r="J114" s="120">
        <v>1.1612133051169352E-2</v>
      </c>
      <c r="K114" s="120">
        <v>3.6279800503712503E-2</v>
      </c>
      <c r="L114" s="120">
        <v>0.12446596696249011</v>
      </c>
      <c r="M114" s="120" t="s">
        <v>63</v>
      </c>
      <c r="N114" s="51"/>
    </row>
    <row r="115" spans="1:14" s="52" customFormat="1" ht="12.75" customHeight="1" x14ac:dyDescent="0.2">
      <c r="A115" s="27">
        <v>1977</v>
      </c>
      <c r="B115" s="27"/>
      <c r="C115" s="120">
        <v>1.0252897571896579E-2</v>
      </c>
      <c r="D115" s="120">
        <v>3.2778218618840561E-4</v>
      </c>
      <c r="E115" s="120">
        <v>3.0436154092908495E-4</v>
      </c>
      <c r="F115" s="120">
        <v>4.6339631074946E-4</v>
      </c>
      <c r="G115" s="120">
        <v>7.3166994771412723E-4</v>
      </c>
      <c r="H115" s="120">
        <v>1.7082426963692186E-3</v>
      </c>
      <c r="I115" s="120">
        <v>4.5164234155409795E-3</v>
      </c>
      <c r="J115" s="120">
        <v>1.1087189139711474E-2</v>
      </c>
      <c r="K115" s="120">
        <v>3.397855451886924E-2</v>
      </c>
      <c r="L115" s="120">
        <v>0.11856888188715227</v>
      </c>
      <c r="M115" s="120" t="s">
        <v>63</v>
      </c>
      <c r="N115" s="51"/>
    </row>
    <row r="116" spans="1:14" s="52" customFormat="1" ht="12.75" customHeight="1" x14ac:dyDescent="0.2">
      <c r="A116" s="27">
        <v>1978</v>
      </c>
      <c r="B116" s="27"/>
      <c r="C116" s="120">
        <v>9.9939463902687913E-3</v>
      </c>
      <c r="D116" s="120">
        <v>3.819745389293046E-4</v>
      </c>
      <c r="E116" s="120">
        <v>2.6428859267632761E-4</v>
      </c>
      <c r="F116" s="120">
        <v>5.0972864913943468E-4</v>
      </c>
      <c r="G116" s="120">
        <v>7.1881415092506847E-4</v>
      </c>
      <c r="H116" s="120">
        <v>1.7073366060124831E-3</v>
      </c>
      <c r="I116" s="120">
        <v>4.2486896971323396E-3</v>
      </c>
      <c r="J116" s="120">
        <v>1.1016342926319264E-2</v>
      </c>
      <c r="K116" s="120">
        <v>3.466367614398487E-2</v>
      </c>
      <c r="L116" s="120">
        <v>0.11248388785383398</v>
      </c>
      <c r="M116" s="120" t="s">
        <v>63</v>
      </c>
      <c r="N116" s="51"/>
    </row>
    <row r="117" spans="1:14" s="52" customFormat="1" ht="12.75" customHeight="1" x14ac:dyDescent="0.2">
      <c r="A117" s="27">
        <v>1979</v>
      </c>
      <c r="B117" s="27"/>
      <c r="C117" s="120">
        <v>9.552330380597206E-3</v>
      </c>
      <c r="D117" s="120">
        <v>3.3494338011816284E-4</v>
      </c>
      <c r="E117" s="120">
        <v>2.9543812703531177E-4</v>
      </c>
      <c r="F117" s="120">
        <v>4.6933141021926217E-4</v>
      </c>
      <c r="G117" s="120">
        <v>7.5265793902205976E-4</v>
      </c>
      <c r="H117" s="120">
        <v>1.7258638546406762E-3</v>
      </c>
      <c r="I117" s="120">
        <v>3.9529597786342524E-3</v>
      </c>
      <c r="J117" s="120">
        <v>1.0618931215696702E-2</v>
      </c>
      <c r="K117" s="120">
        <v>3.1764245818051401E-2</v>
      </c>
      <c r="L117" s="120">
        <v>0.10587192911800242</v>
      </c>
      <c r="M117" s="120" t="s">
        <v>63</v>
      </c>
      <c r="N117" s="51"/>
    </row>
    <row r="118" spans="1:14" s="52" customFormat="1" ht="12.75" customHeight="1" x14ac:dyDescent="0.2">
      <c r="A118" s="27">
        <v>1980</v>
      </c>
      <c r="B118" s="27"/>
      <c r="C118" s="120">
        <v>9.0233252893104493E-3</v>
      </c>
      <c r="D118" s="120">
        <v>3.2870341933936674E-4</v>
      </c>
      <c r="E118" s="120">
        <v>2.6265166555250165E-4</v>
      </c>
      <c r="F118" s="120">
        <v>4.2958371793476923E-4</v>
      </c>
      <c r="G118" s="120">
        <v>7.0044613030453243E-4</v>
      </c>
      <c r="H118" s="120">
        <v>1.5156229367058441E-3</v>
      </c>
      <c r="I118" s="120">
        <v>4.0163484507413985E-3</v>
      </c>
      <c r="J118" s="120">
        <v>1.0167515827699836E-2</v>
      </c>
      <c r="K118" s="120">
        <v>3.0065079059199765E-2</v>
      </c>
      <c r="L118" s="120">
        <v>0.10664667252074779</v>
      </c>
      <c r="M118" s="120" t="s">
        <v>63</v>
      </c>
      <c r="N118" s="51"/>
    </row>
    <row r="119" spans="1:14" s="52" customFormat="1" ht="12.75" customHeight="1" x14ac:dyDescent="0.2">
      <c r="A119" s="27">
        <v>1981</v>
      </c>
      <c r="B119" s="27"/>
      <c r="C119" s="120">
        <v>1.0496415955651133E-2</v>
      </c>
      <c r="D119" s="120">
        <v>4.0057197317802765E-4</v>
      </c>
      <c r="E119" s="120">
        <v>3.4387891176278934E-4</v>
      </c>
      <c r="F119" s="120">
        <v>4.8022090161474278E-4</v>
      </c>
      <c r="G119" s="120">
        <v>7.0163987684746128E-4</v>
      </c>
      <c r="H119" s="120">
        <v>1.5777457739574426E-3</v>
      </c>
      <c r="I119" s="120">
        <v>3.9253355525761093E-3</v>
      </c>
      <c r="J119" s="120">
        <v>1.0122953666854534E-2</v>
      </c>
      <c r="K119" s="120">
        <v>3.0720017044048212E-2</v>
      </c>
      <c r="L119" s="120">
        <v>9.8027039874607605E-2</v>
      </c>
      <c r="M119" s="120">
        <v>0.22074979100154277</v>
      </c>
      <c r="N119" s="51"/>
    </row>
    <row r="120" spans="1:14" s="52" customFormat="1" ht="12.75" customHeight="1" x14ac:dyDescent="0.2">
      <c r="A120" s="27">
        <v>1982</v>
      </c>
      <c r="B120" s="27"/>
      <c r="C120" s="120">
        <v>1.0735976502834792E-2</v>
      </c>
      <c r="D120" s="120">
        <v>2.7699874099117199E-4</v>
      </c>
      <c r="E120" s="120">
        <v>2.4957322361007176E-4</v>
      </c>
      <c r="F120" s="120">
        <v>4.6140655008916208E-4</v>
      </c>
      <c r="G120" s="120">
        <v>6.56721055417276E-4</v>
      </c>
      <c r="H120" s="120">
        <v>1.4790948432590867E-3</v>
      </c>
      <c r="I120" s="120">
        <v>3.4165443482230642E-3</v>
      </c>
      <c r="J120" s="120">
        <v>9.3789626499906874E-3</v>
      </c>
      <c r="K120" s="120">
        <v>2.856209348975746E-2</v>
      </c>
      <c r="L120" s="120">
        <v>8.7007126375758068E-2</v>
      </c>
      <c r="M120" s="120">
        <v>0.20620957873663984</v>
      </c>
      <c r="N120" s="51"/>
    </row>
    <row r="121" spans="1:14" s="52" customFormat="1" ht="12.75" customHeight="1" x14ac:dyDescent="0.2">
      <c r="A121" s="27">
        <v>1983</v>
      </c>
      <c r="B121" s="27"/>
      <c r="C121" s="120">
        <v>9.4762611640988419E-3</v>
      </c>
      <c r="D121" s="120">
        <v>3.2057071067499222E-4</v>
      </c>
      <c r="E121" s="120">
        <v>2.7754921586206052E-4</v>
      </c>
      <c r="F121" s="120">
        <v>5.8553854705490304E-4</v>
      </c>
      <c r="G121" s="120">
        <v>7.1951674847228102E-4</v>
      </c>
      <c r="H121" s="120">
        <v>1.4781627037324489E-3</v>
      </c>
      <c r="I121" s="120">
        <v>3.6110765135474463E-3</v>
      </c>
      <c r="J121" s="120">
        <v>9.0119631691488629E-3</v>
      </c>
      <c r="K121" s="120">
        <v>2.9022988505747128E-2</v>
      </c>
      <c r="L121" s="120">
        <v>9.2589537828580301E-2</v>
      </c>
      <c r="M121" s="120">
        <v>0.21109473230876966</v>
      </c>
      <c r="N121" s="51"/>
    </row>
    <row r="122" spans="1:14" s="52" customFormat="1" ht="12.75" customHeight="1" x14ac:dyDescent="0.2">
      <c r="A122" s="27">
        <v>1984</v>
      </c>
      <c r="B122" s="27"/>
      <c r="C122" s="120">
        <v>8.5145827162416907E-3</v>
      </c>
      <c r="D122" s="120">
        <v>2.7373722708493703E-4</v>
      </c>
      <c r="E122" s="120">
        <v>2.9129009568390078E-4</v>
      </c>
      <c r="F122" s="120">
        <v>4.4053220005097962E-4</v>
      </c>
      <c r="G122" s="120">
        <v>6.7120706694989306E-4</v>
      </c>
      <c r="H122" s="120">
        <v>1.4344796198314889E-3</v>
      </c>
      <c r="I122" s="120">
        <v>3.4560791140965008E-3</v>
      </c>
      <c r="J122" s="120">
        <v>9.1091300122170659E-3</v>
      </c>
      <c r="K122" s="120">
        <v>2.7436215089060471E-2</v>
      </c>
      <c r="L122" s="120">
        <v>8.9563999785431142E-2</v>
      </c>
      <c r="M122" s="120">
        <v>0.20981195549498025</v>
      </c>
      <c r="N122" s="51"/>
    </row>
    <row r="123" spans="1:14" s="52" customFormat="1" ht="12.75" customHeight="1" x14ac:dyDescent="0.2">
      <c r="A123" s="27">
        <v>1985</v>
      </c>
      <c r="B123" s="27"/>
      <c r="C123" s="120">
        <v>6.48001086890433E-3</v>
      </c>
      <c r="D123" s="120">
        <v>2.9742185196576641E-4</v>
      </c>
      <c r="E123" s="120">
        <v>2.440218609424344E-4</v>
      </c>
      <c r="F123" s="120">
        <v>4.3609657528397852E-4</v>
      </c>
      <c r="G123" s="120">
        <v>6.4696918658289416E-4</v>
      </c>
      <c r="H123" s="120">
        <v>1.4552468685592884E-3</v>
      </c>
      <c r="I123" s="120">
        <v>3.5311241981553334E-3</v>
      </c>
      <c r="J123" s="120">
        <v>8.9002646256409572E-3</v>
      </c>
      <c r="K123" s="120">
        <v>2.8195959135323922E-2</v>
      </c>
      <c r="L123" s="120">
        <v>9.4308345373975144E-2</v>
      </c>
      <c r="M123" s="120">
        <v>0.22495085482495844</v>
      </c>
      <c r="N123" s="51"/>
    </row>
    <row r="124" spans="1:14" s="52" customFormat="1" ht="12.75" customHeight="1" x14ac:dyDescent="0.2">
      <c r="A124" s="27">
        <v>1986</v>
      </c>
      <c r="B124" s="27"/>
      <c r="C124" s="120">
        <v>7.5845451421980674E-3</v>
      </c>
      <c r="D124" s="120">
        <v>2.2411294757362612E-4</v>
      </c>
      <c r="E124" s="120">
        <v>2.4934407982109199E-4</v>
      </c>
      <c r="F124" s="120">
        <v>4.318613416620878E-4</v>
      </c>
      <c r="G124" s="120">
        <v>5.7205660786163097E-4</v>
      </c>
      <c r="H124" s="120">
        <v>1.3939319530580695E-3</v>
      </c>
      <c r="I124" s="120">
        <v>3.1031872963094534E-3</v>
      </c>
      <c r="J124" s="120">
        <v>8.1879135441736538E-3</v>
      </c>
      <c r="K124" s="120">
        <v>2.6215112321307011E-2</v>
      </c>
      <c r="L124" s="120">
        <v>8.6244092271349868E-2</v>
      </c>
      <c r="M124" s="120">
        <v>0.2311111111111111</v>
      </c>
      <c r="N124" s="51"/>
    </row>
    <row r="125" spans="1:14" s="52" customFormat="1" ht="12.75" customHeight="1" x14ac:dyDescent="0.2">
      <c r="A125" s="27">
        <v>1987</v>
      </c>
      <c r="B125" s="27"/>
      <c r="C125" s="120">
        <v>6.5106605172329142E-3</v>
      </c>
      <c r="D125" s="120">
        <v>2.311729644763191E-4</v>
      </c>
      <c r="E125" s="120">
        <v>2.2085038922480554E-4</v>
      </c>
      <c r="F125" s="120">
        <v>4.9344309025947143E-4</v>
      </c>
      <c r="G125" s="120">
        <v>5.9289583737714177E-4</v>
      </c>
      <c r="H125" s="120">
        <v>1.353538148720756E-3</v>
      </c>
      <c r="I125" s="120">
        <v>3.1215656238544817E-3</v>
      </c>
      <c r="J125" s="120">
        <v>8.1151419878891552E-3</v>
      </c>
      <c r="K125" s="120">
        <v>2.6353290648897097E-2</v>
      </c>
      <c r="L125" s="120">
        <v>8.400770651828475E-2</v>
      </c>
      <c r="M125" s="120">
        <v>0.21800043479311096</v>
      </c>
      <c r="N125" s="51"/>
    </row>
    <row r="126" spans="1:14" s="52" customFormat="1" ht="12.75" customHeight="1" x14ac:dyDescent="0.2">
      <c r="A126" s="27">
        <v>1988</v>
      </c>
      <c r="B126" s="27"/>
      <c r="C126" s="120">
        <v>6.1236332813994713E-3</v>
      </c>
      <c r="D126" s="120">
        <v>2.4151033741989412E-4</v>
      </c>
      <c r="E126" s="120">
        <v>2.3925734520049765E-4</v>
      </c>
      <c r="F126" s="120">
        <v>5.6921199714145732E-4</v>
      </c>
      <c r="G126" s="120">
        <v>6.8845563449162724E-4</v>
      </c>
      <c r="H126" s="120">
        <v>1.3901854523558389E-3</v>
      </c>
      <c r="I126" s="120">
        <v>3.1580664913354937E-3</v>
      </c>
      <c r="J126" s="120">
        <v>8.2099431046121201E-3</v>
      </c>
      <c r="K126" s="120">
        <v>2.5765265492901087E-2</v>
      </c>
      <c r="L126" s="120">
        <v>8.3990494498009591E-2</v>
      </c>
      <c r="M126" s="120">
        <v>0.22612551159618008</v>
      </c>
      <c r="N126" s="51"/>
    </row>
    <row r="127" spans="1:14" s="52" customFormat="1" ht="12.75" customHeight="1" x14ac:dyDescent="0.2">
      <c r="A127" s="27">
        <v>1989</v>
      </c>
      <c r="B127" s="27"/>
      <c r="C127" s="120">
        <v>6.5948933125780694E-3</v>
      </c>
      <c r="D127" s="120">
        <v>2.4504684659082767E-4</v>
      </c>
      <c r="E127" s="120">
        <v>2.4911987624491068E-4</v>
      </c>
      <c r="F127" s="120">
        <v>6.4794739258455E-4</v>
      </c>
      <c r="G127" s="120">
        <v>6.6348232166622346E-4</v>
      </c>
      <c r="H127" s="120">
        <v>1.2929209946397908E-3</v>
      </c>
      <c r="I127" s="120">
        <v>2.9806493951213963E-3</v>
      </c>
      <c r="J127" s="120">
        <v>7.7461107274094032E-3</v>
      </c>
      <c r="K127" s="120">
        <v>2.4458192524702257E-2</v>
      </c>
      <c r="L127" s="120">
        <v>8.3449235048678724E-2</v>
      </c>
      <c r="M127" s="120">
        <v>0.23017691055115502</v>
      </c>
      <c r="N127" s="51"/>
    </row>
    <row r="128" spans="1:14" s="52" customFormat="1" ht="12.75" customHeight="1" x14ac:dyDescent="0.2">
      <c r="A128" s="27">
        <v>1990</v>
      </c>
      <c r="B128" s="27"/>
      <c r="C128" s="120">
        <v>6.4676147095691743E-3</v>
      </c>
      <c r="D128" s="120">
        <v>2.8052992341357261E-4</v>
      </c>
      <c r="E128" s="120">
        <v>2.9228800514040392E-4</v>
      </c>
      <c r="F128" s="120">
        <v>5.6419451384063981E-4</v>
      </c>
      <c r="G128" s="120">
        <v>7.190945860927107E-4</v>
      </c>
      <c r="H128" s="120">
        <v>1.2588190918480598E-3</v>
      </c>
      <c r="I128" s="120">
        <v>3.1464215118861016E-3</v>
      </c>
      <c r="J128" s="120">
        <v>7.5776622870661449E-3</v>
      </c>
      <c r="K128" s="120">
        <v>2.5079945889114472E-2</v>
      </c>
      <c r="L128" s="120">
        <v>8.4715509666080838E-2</v>
      </c>
      <c r="M128" s="120">
        <v>0.241801609922636</v>
      </c>
      <c r="N128" s="51"/>
    </row>
    <row r="129" spans="1:14" s="52" customFormat="1" ht="12.75" customHeight="1" x14ac:dyDescent="0.2">
      <c r="A129" s="112">
        <v>1991</v>
      </c>
      <c r="B129" s="112"/>
      <c r="C129" s="120">
        <v>6.0354583176159939E-3</v>
      </c>
      <c r="D129" s="120">
        <v>2.719641996217225E-4</v>
      </c>
      <c r="E129" s="120">
        <v>2.0883648594530451E-4</v>
      </c>
      <c r="F129" s="120">
        <v>5.6420807993988182E-4</v>
      </c>
      <c r="G129" s="120">
        <v>8.000708787624138E-4</v>
      </c>
      <c r="H129" s="120">
        <v>1.2977465048650612E-3</v>
      </c>
      <c r="I129" s="120">
        <v>2.8373481210649753E-3</v>
      </c>
      <c r="J129" s="120">
        <v>7.4253033040784719E-3</v>
      </c>
      <c r="K129" s="120">
        <v>2.4424745961639436E-2</v>
      </c>
      <c r="L129" s="120">
        <v>8.5573895746334519E-2</v>
      </c>
      <c r="M129" s="120">
        <v>0.23529411764705882</v>
      </c>
      <c r="N129" s="51"/>
    </row>
    <row r="130" spans="1:14" s="52" customFormat="1" ht="12.75" customHeight="1" x14ac:dyDescent="0.2">
      <c r="A130" s="112">
        <v>1992</v>
      </c>
      <c r="B130" s="112"/>
      <c r="C130" s="120">
        <v>6.383419689119171E-3</v>
      </c>
      <c r="D130" s="120">
        <v>2.131350892822889E-4</v>
      </c>
      <c r="E130" s="120">
        <v>2.6928603965803189E-4</v>
      </c>
      <c r="F130" s="120">
        <v>6.1419963148022115E-4</v>
      </c>
      <c r="G130" s="120">
        <v>7.4202194378061501E-4</v>
      </c>
      <c r="H130" s="120">
        <v>1.1516046855188618E-3</v>
      </c>
      <c r="I130" s="120">
        <v>2.8678883629076756E-3</v>
      </c>
      <c r="J130" s="120">
        <v>7.1683448434805416E-3</v>
      </c>
      <c r="K130" s="120">
        <v>2.2751798019014089E-2</v>
      </c>
      <c r="L130" s="120">
        <v>7.824478262522333E-2</v>
      </c>
      <c r="M130" s="120">
        <v>0.21499330655957161</v>
      </c>
      <c r="N130" s="51"/>
    </row>
    <row r="131" spans="1:14" s="52" customFormat="1" ht="12.75" customHeight="1" x14ac:dyDescent="0.2">
      <c r="A131" s="112">
        <v>1993</v>
      </c>
      <c r="B131" s="112"/>
      <c r="C131" s="120">
        <v>5.6721732289984677E-3</v>
      </c>
      <c r="D131" s="120">
        <v>2.8011449680056725E-4</v>
      </c>
      <c r="E131" s="120">
        <v>1.8411096445621142E-4</v>
      </c>
      <c r="F131" s="120">
        <v>5.8433283974026519E-4</v>
      </c>
      <c r="G131" s="120">
        <v>8.7279301557779672E-4</v>
      </c>
      <c r="H131" s="120">
        <v>1.303553113343227E-3</v>
      </c>
      <c r="I131" s="120">
        <v>2.6874310915104742E-3</v>
      </c>
      <c r="J131" s="120">
        <v>6.5266131651334864E-3</v>
      </c>
      <c r="K131" s="120">
        <v>2.2170642848748385E-2</v>
      </c>
      <c r="L131" s="120">
        <v>7.8549333852936165E-2</v>
      </c>
      <c r="M131" s="120">
        <v>0.21277814136125656</v>
      </c>
      <c r="N131" s="51"/>
    </row>
    <row r="132" spans="1:14" s="52" customFormat="1" ht="12.75" customHeight="1" x14ac:dyDescent="0.2">
      <c r="A132" s="112">
        <v>1994</v>
      </c>
      <c r="B132" s="112"/>
      <c r="C132" s="120">
        <v>5.1005100510051003E-3</v>
      </c>
      <c r="D132" s="120">
        <v>2.2810116957756559E-4</v>
      </c>
      <c r="E132" s="120">
        <v>1.7742317039076108E-4</v>
      </c>
      <c r="F132" s="120">
        <v>5.0514220800685315E-4</v>
      </c>
      <c r="G132" s="120">
        <v>8.6279300603191568E-4</v>
      </c>
      <c r="H132" s="120">
        <v>1.3871008168799062E-3</v>
      </c>
      <c r="I132" s="120">
        <v>2.7560238807679644E-3</v>
      </c>
      <c r="J132" s="120">
        <v>6.7290700456064268E-3</v>
      </c>
      <c r="K132" s="120">
        <v>2.1283061274804914E-2</v>
      </c>
      <c r="L132" s="120">
        <v>7.6682573638308382E-2</v>
      </c>
      <c r="M132" s="120">
        <v>0.20357196912365672</v>
      </c>
      <c r="N132" s="51"/>
    </row>
    <row r="133" spans="1:14" s="52" customFormat="1" ht="12.75" customHeight="1" x14ac:dyDescent="0.2">
      <c r="A133" s="112">
        <v>1995</v>
      </c>
      <c r="B133" s="112"/>
      <c r="C133" s="120">
        <v>4.6675473359753415E-3</v>
      </c>
      <c r="D133" s="120">
        <v>2.9284988697824674E-4</v>
      </c>
      <c r="E133" s="120">
        <v>1.9340299578437528E-4</v>
      </c>
      <c r="F133" s="120">
        <v>4.8301475159406426E-4</v>
      </c>
      <c r="G133" s="120">
        <v>9.0005634701784652E-4</v>
      </c>
      <c r="H133" s="120">
        <v>1.3725862758387948E-3</v>
      </c>
      <c r="I133" s="120">
        <v>2.8765809780375326E-3</v>
      </c>
      <c r="J133" s="120">
        <v>6.3775023104125136E-3</v>
      </c>
      <c r="K133" s="120">
        <v>2.0647780070111876E-2</v>
      </c>
      <c r="L133" s="120">
        <v>7.4071966679563922E-2</v>
      </c>
      <c r="M133" s="120">
        <v>0.20775313134140369</v>
      </c>
      <c r="N133" s="51"/>
    </row>
    <row r="134" spans="1:14" s="52" customFormat="1" ht="12.75" customHeight="1" x14ac:dyDescent="0.2">
      <c r="A134" s="112">
        <v>1996</v>
      </c>
      <c r="B134" s="112"/>
      <c r="C134" s="120">
        <v>3.7752384804665114E-3</v>
      </c>
      <c r="D134" s="120">
        <v>2.2855703547531699E-4</v>
      </c>
      <c r="E134" s="120">
        <v>2.1358784421838918E-4</v>
      </c>
      <c r="F134" s="120">
        <v>4.8882944763414544E-4</v>
      </c>
      <c r="G134" s="120">
        <v>9.148796018443973E-4</v>
      </c>
      <c r="H134" s="120">
        <v>1.3683457877101239E-3</v>
      </c>
      <c r="I134" s="120">
        <v>2.5796038859594366E-3</v>
      </c>
      <c r="J134" s="120">
        <v>6.37351408685003E-3</v>
      </c>
      <c r="K134" s="120">
        <v>2.0504111743313638E-2</v>
      </c>
      <c r="L134" s="120">
        <v>7.5893494004212581E-2</v>
      </c>
      <c r="M134" s="120">
        <v>0.22043355009869561</v>
      </c>
      <c r="N134" s="51"/>
    </row>
    <row r="135" spans="1:14" s="52" customFormat="1" ht="12.75" customHeight="1" x14ac:dyDescent="0.2">
      <c r="A135" s="112">
        <v>1997</v>
      </c>
      <c r="B135" s="112"/>
      <c r="C135" s="120">
        <v>5.065820814016987E-3</v>
      </c>
      <c r="D135" s="120">
        <v>2.0356812312557549E-4</v>
      </c>
      <c r="E135" s="120">
        <v>1.8001676596828806E-4</v>
      </c>
      <c r="F135" s="120">
        <v>2.832928067234826E-4</v>
      </c>
      <c r="G135" s="120">
        <v>7.4032107558416333E-4</v>
      </c>
      <c r="H135" s="120">
        <v>1.1986079615122851E-3</v>
      </c>
      <c r="I135" s="120">
        <v>2.4605046579898524E-3</v>
      </c>
      <c r="J135" s="120">
        <v>6.1222968426952826E-3</v>
      </c>
      <c r="K135" s="120">
        <v>1.9145346602314952E-2</v>
      </c>
      <c r="L135" s="120">
        <v>7.3724023391159924E-2</v>
      </c>
      <c r="M135" s="120">
        <v>0.23620074874898914</v>
      </c>
      <c r="N135" s="51"/>
    </row>
    <row r="136" spans="1:14" s="52" customFormat="1" ht="12.75" customHeight="1" x14ac:dyDescent="0.2">
      <c r="A136" s="112">
        <v>1998</v>
      </c>
      <c r="B136" s="112"/>
      <c r="C136" s="120">
        <v>3.352779454167505E-3</v>
      </c>
      <c r="D136" s="120">
        <v>1.7650861195058713E-4</v>
      </c>
      <c r="E136" s="120">
        <v>1.6351001498841804E-4</v>
      </c>
      <c r="F136" s="120">
        <v>3.4068762866841566E-4</v>
      </c>
      <c r="G136" s="120">
        <v>5.5140058083976437E-4</v>
      </c>
      <c r="H136" s="120">
        <v>1.1990456686519048E-3</v>
      </c>
      <c r="I136" s="120">
        <v>2.4187378137571882E-3</v>
      </c>
      <c r="J136" s="120">
        <v>6.0320210479032311E-3</v>
      </c>
      <c r="K136" s="120">
        <v>1.9963120545549204E-2</v>
      </c>
      <c r="L136" s="120">
        <v>7.5446310324733798E-2</v>
      </c>
      <c r="M136" s="120">
        <v>0.22887485123134671</v>
      </c>
      <c r="N136" s="51"/>
    </row>
    <row r="137" spans="1:14" s="52" customFormat="1" ht="12.75" customHeight="1" x14ac:dyDescent="0.2">
      <c r="A137" s="112">
        <v>1999</v>
      </c>
      <c r="B137" s="112"/>
      <c r="C137" s="120">
        <v>3.8933068257123921E-3</v>
      </c>
      <c r="D137" s="120">
        <v>1.6331118225287777E-4</v>
      </c>
      <c r="E137" s="120">
        <v>1.9820406956626903E-4</v>
      </c>
      <c r="F137" s="120">
        <v>2.8907027496982414E-4</v>
      </c>
      <c r="G137" s="120">
        <v>5.2852550535961468E-4</v>
      </c>
      <c r="H137" s="120">
        <v>1.1237002151507744E-3</v>
      </c>
      <c r="I137" s="120">
        <v>2.4539295285830611E-3</v>
      </c>
      <c r="J137" s="120">
        <v>6.1690743300107324E-3</v>
      </c>
      <c r="K137" s="120">
        <v>1.945958763854273E-2</v>
      </c>
      <c r="L137" s="120">
        <v>7.4229465870582545E-2</v>
      </c>
      <c r="M137" s="120">
        <v>0.20265131509453893</v>
      </c>
      <c r="N137" s="51"/>
    </row>
    <row r="138" spans="1:14" s="52" customFormat="1" ht="12.75" customHeight="1" x14ac:dyDescent="0.2">
      <c r="A138" s="112">
        <v>2000</v>
      </c>
      <c r="B138" s="112"/>
      <c r="C138" s="120">
        <v>4.1854660650859172E-3</v>
      </c>
      <c r="D138" s="120">
        <v>9.9192759873222201E-5</v>
      </c>
      <c r="E138" s="120">
        <v>1.4150227093888483E-4</v>
      </c>
      <c r="F138" s="120">
        <v>2.6756225103332542E-4</v>
      </c>
      <c r="G138" s="120">
        <v>5.194509162719643E-4</v>
      </c>
      <c r="H138" s="120">
        <v>1.2812854864224434E-3</v>
      </c>
      <c r="I138" s="120">
        <v>2.3444489002683779E-3</v>
      </c>
      <c r="J138" s="120">
        <v>6.2196239052936817E-3</v>
      </c>
      <c r="K138" s="120">
        <v>1.8493198415006018E-2</v>
      </c>
      <c r="L138" s="120">
        <v>6.8343219984961151E-2</v>
      </c>
      <c r="M138" s="120">
        <v>0.19920652522116261</v>
      </c>
      <c r="N138" s="51"/>
    </row>
    <row r="139" spans="1:14" s="52" customFormat="1" ht="12.75" customHeight="1" x14ac:dyDescent="0.2">
      <c r="A139" s="112">
        <v>2001</v>
      </c>
      <c r="B139" s="112"/>
      <c r="C139" s="120">
        <v>3.1335376968428166E-3</v>
      </c>
      <c r="D139" s="120">
        <v>1.5481556290984714E-4</v>
      </c>
      <c r="E139" s="120">
        <v>1.5796695996847613E-4</v>
      </c>
      <c r="F139" s="120">
        <v>2.2984894674907909E-4</v>
      </c>
      <c r="G139" s="120">
        <v>5.8654658120018582E-4</v>
      </c>
      <c r="H139" s="120">
        <v>1.2368497081766871E-3</v>
      </c>
      <c r="I139" s="120">
        <v>2.3856167185455674E-3</v>
      </c>
      <c r="J139" s="120">
        <v>5.6132123665007649E-3</v>
      </c>
      <c r="K139" s="120">
        <v>1.8037972611317902E-2</v>
      </c>
      <c r="L139" s="120">
        <v>6.7356587062720338E-2</v>
      </c>
      <c r="M139" s="120">
        <v>0.19146122507226038</v>
      </c>
      <c r="N139" s="51"/>
    </row>
    <row r="140" spans="1:14" s="52" customFormat="1" ht="12.75" customHeight="1" x14ac:dyDescent="0.2">
      <c r="A140" s="112">
        <v>2002</v>
      </c>
      <c r="B140" s="112"/>
      <c r="C140" s="120">
        <v>3.2919296816670061E-3</v>
      </c>
      <c r="D140" s="120">
        <v>1.4366158554503247E-4</v>
      </c>
      <c r="E140" s="120">
        <v>1.2655313210213542E-4</v>
      </c>
      <c r="F140" s="120">
        <v>2.4036319707917273E-4</v>
      </c>
      <c r="G140" s="120">
        <v>4.9657018969974387E-4</v>
      </c>
      <c r="H140" s="120">
        <v>1.1926058437686344E-3</v>
      </c>
      <c r="I140" s="120">
        <v>2.250585368598275E-3</v>
      </c>
      <c r="J140" s="120">
        <v>5.4209989962531891E-3</v>
      </c>
      <c r="K140" s="120">
        <v>1.7397154506418388E-2</v>
      </c>
      <c r="L140" s="120">
        <v>6.5801758863230156E-2</v>
      </c>
      <c r="M140" s="120">
        <v>0.18751159578634893</v>
      </c>
      <c r="N140" s="51"/>
    </row>
    <row r="141" spans="1:14" s="52" customFormat="1" ht="12.75" customHeight="1" x14ac:dyDescent="0.2">
      <c r="A141" s="112">
        <v>2003</v>
      </c>
      <c r="B141" s="112"/>
      <c r="C141" s="120">
        <v>4.0097517161737347E-3</v>
      </c>
      <c r="D141" s="120">
        <v>1.9280421151460282E-4</v>
      </c>
      <c r="E141" s="120">
        <v>1.7620027628203322E-4</v>
      </c>
      <c r="F141" s="120">
        <v>2.6299271325267538E-4</v>
      </c>
      <c r="G141" s="120">
        <v>5.199778961425699E-4</v>
      </c>
      <c r="H141" s="120">
        <v>1.2875296225112426E-3</v>
      </c>
      <c r="I141" s="120">
        <v>2.3097225234563587E-3</v>
      </c>
      <c r="J141" s="120">
        <v>5.3681609762509354E-3</v>
      </c>
      <c r="K141" s="120">
        <v>1.7788448783593772E-2</v>
      </c>
      <c r="L141" s="120">
        <v>6.6779461149991032E-2</v>
      </c>
      <c r="M141" s="120">
        <v>0.19415616742618619</v>
      </c>
      <c r="N141" s="51"/>
    </row>
    <row r="142" spans="1:14" s="52" customFormat="1" ht="12.75" customHeight="1" x14ac:dyDescent="0.2">
      <c r="A142" s="112">
        <v>2004</v>
      </c>
      <c r="B142" s="112"/>
      <c r="C142" s="120">
        <v>3.7233717878288469E-3</v>
      </c>
      <c r="D142" s="120">
        <v>1.2500630072080247E-4</v>
      </c>
      <c r="E142" s="120">
        <v>1.6290797824116047E-4</v>
      </c>
      <c r="F142" s="120">
        <v>2.4808099017392546E-4</v>
      </c>
      <c r="G142" s="120">
        <v>4.6595456383857097E-4</v>
      </c>
      <c r="H142" s="120">
        <v>1.1572435581981156E-3</v>
      </c>
      <c r="I142" s="120">
        <v>2.3024895668441502E-3</v>
      </c>
      <c r="J142" s="120">
        <v>5.1235610990262616E-3</v>
      </c>
      <c r="K142" s="120">
        <v>1.6527709236989516E-2</v>
      </c>
      <c r="L142" s="120">
        <v>6.4247604913295994E-2</v>
      </c>
      <c r="M142" s="120">
        <v>0.1862779686194411</v>
      </c>
      <c r="N142" s="51"/>
    </row>
    <row r="143" spans="1:14" s="52" customFormat="1" ht="12.75" customHeight="1" x14ac:dyDescent="0.2">
      <c r="A143" s="112">
        <v>2005</v>
      </c>
      <c r="B143" s="112"/>
      <c r="C143" s="120">
        <v>3.2896686622014108E-3</v>
      </c>
      <c r="D143" s="120">
        <v>1.2685477050818791E-4</v>
      </c>
      <c r="E143" s="120">
        <v>1.713071269118143E-4</v>
      </c>
      <c r="F143" s="120">
        <v>1.8350462189083584E-4</v>
      </c>
      <c r="G143" s="120">
        <v>4.088931534930379E-4</v>
      </c>
      <c r="H143" s="120">
        <v>1.1725607750192441E-3</v>
      </c>
      <c r="I143" s="120">
        <v>2.2451826663179002E-3</v>
      </c>
      <c r="J143" s="120">
        <v>4.9894705092494171E-3</v>
      </c>
      <c r="K143" s="120">
        <v>1.6007446905729909E-2</v>
      </c>
      <c r="L143" s="120">
        <v>6.2889374295946668E-2</v>
      </c>
      <c r="M143" s="120">
        <v>0.20005649185575747</v>
      </c>
      <c r="N143" s="51"/>
    </row>
    <row r="144" spans="1:14" s="52" customFormat="1" ht="12.75" customHeight="1" x14ac:dyDescent="0.2">
      <c r="A144" s="112">
        <v>2006</v>
      </c>
      <c r="B144" s="112"/>
      <c r="C144" s="120">
        <v>2.5252900369880718E-3</v>
      </c>
      <c r="D144" s="120">
        <v>1.0043316451882285E-4</v>
      </c>
      <c r="E144" s="120">
        <v>1.2252693790767234E-4</v>
      </c>
      <c r="F144" s="120">
        <v>1.3837194595278275E-4</v>
      </c>
      <c r="G144" s="120">
        <v>3.861883388918352E-4</v>
      </c>
      <c r="H144" s="120">
        <v>1.116574874730276E-3</v>
      </c>
      <c r="I144" s="120">
        <v>2.2105233326270815E-3</v>
      </c>
      <c r="J144" s="120">
        <v>4.8902744666544408E-3</v>
      </c>
      <c r="K144" s="120">
        <v>1.5811609938123899E-2</v>
      </c>
      <c r="L144" s="120">
        <v>5.9506798260209132E-2</v>
      </c>
      <c r="M144" s="120">
        <v>0.19183979037993637</v>
      </c>
      <c r="N144" s="51"/>
    </row>
    <row r="145" spans="1:14" s="52" customFormat="1" ht="12.75" customHeight="1" x14ac:dyDescent="0.2">
      <c r="A145" s="112">
        <v>2007</v>
      </c>
      <c r="B145" s="112"/>
      <c r="C145" s="120">
        <v>2.4158191416385815E-3</v>
      </c>
      <c r="D145" s="120">
        <v>1.4564123103250531E-4</v>
      </c>
      <c r="E145" s="120">
        <v>1.3188356463453104E-4</v>
      </c>
      <c r="F145" s="120">
        <v>1.7342782259200889E-4</v>
      </c>
      <c r="G145" s="120">
        <v>3.3772257813280768E-4</v>
      </c>
      <c r="H145" s="120">
        <v>1.0806468678190143E-3</v>
      </c>
      <c r="I145" s="120">
        <v>2.353061941591949E-3</v>
      </c>
      <c r="J145" s="120">
        <v>4.9203394576355954E-3</v>
      </c>
      <c r="K145" s="120">
        <v>1.5646604141331691E-2</v>
      </c>
      <c r="L145" s="120">
        <v>5.9909271655096984E-2</v>
      </c>
      <c r="M145" s="120">
        <v>0.19956116291826659</v>
      </c>
      <c r="N145" s="51"/>
    </row>
    <row r="146" spans="1:14" s="52" customFormat="1" ht="12.75" customHeight="1" x14ac:dyDescent="0.2">
      <c r="A146" s="112">
        <v>2008</v>
      </c>
      <c r="B146" s="112"/>
      <c r="C146" s="120">
        <v>2.5083973647411595E-3</v>
      </c>
      <c r="D146" s="120">
        <v>9.8493922397342067E-5</v>
      </c>
      <c r="E146" s="120">
        <v>1.2991344955320307E-4</v>
      </c>
      <c r="F146" s="120">
        <v>1.6809951491282839E-4</v>
      </c>
      <c r="G146" s="120">
        <v>3.6200915078686709E-4</v>
      </c>
      <c r="H146" s="120">
        <v>1.0425437272626177E-3</v>
      </c>
      <c r="I146" s="120">
        <v>2.3074519686329949E-3</v>
      </c>
      <c r="J146" s="120">
        <v>4.5226697558667581E-3</v>
      </c>
      <c r="K146" s="120">
        <v>1.4657313983143676E-2</v>
      </c>
      <c r="L146" s="120">
        <v>5.6862199584822477E-2</v>
      </c>
      <c r="M146" s="120">
        <v>0.19684247050659265</v>
      </c>
      <c r="N146" s="51"/>
    </row>
    <row r="147" spans="1:14" s="52" customFormat="1" ht="12.75" customHeight="1" x14ac:dyDescent="0.2">
      <c r="A147" s="112">
        <v>2009</v>
      </c>
      <c r="B147" s="112"/>
      <c r="C147" s="120">
        <v>2.3063184688295432E-3</v>
      </c>
      <c r="D147" s="120">
        <v>8.4326986322162824E-5</v>
      </c>
      <c r="E147" s="120">
        <v>8.0319602173518272E-5</v>
      </c>
      <c r="F147" s="120">
        <v>1.5697055792942381E-4</v>
      </c>
      <c r="G147" s="120">
        <v>3.0852460071224635E-4</v>
      </c>
      <c r="H147" s="120">
        <v>9.8046339490294671E-4</v>
      </c>
      <c r="I147" s="120">
        <v>2.2386203465715945E-3</v>
      </c>
      <c r="J147" s="120">
        <v>4.3221544080043221E-3</v>
      </c>
      <c r="K147" s="120">
        <v>1.3713122154883283E-2</v>
      </c>
      <c r="L147" s="120">
        <v>5.30078501162035E-2</v>
      </c>
      <c r="M147" s="120">
        <v>0.18704749913020427</v>
      </c>
      <c r="N147" s="51"/>
    </row>
    <row r="148" spans="1:14" s="52" customFormat="1" ht="12.75" customHeight="1" x14ac:dyDescent="0.2">
      <c r="A148" s="112">
        <v>2010</v>
      </c>
      <c r="B148" s="112"/>
      <c r="C148" s="120">
        <v>2.2667063340275121E-3</v>
      </c>
      <c r="D148" s="120">
        <v>7.2098289631938238E-5</v>
      </c>
      <c r="E148" s="120">
        <v>7.9971210364268862E-5</v>
      </c>
      <c r="F148" s="120">
        <v>1.4667109008049449E-4</v>
      </c>
      <c r="G148" s="120">
        <v>2.823342476366818E-4</v>
      </c>
      <c r="H148" s="120">
        <v>9.1399775205958274E-4</v>
      </c>
      <c r="I148" s="120">
        <v>2.1981203127414929E-3</v>
      </c>
      <c r="J148" s="120">
        <v>4.0911783965823694E-3</v>
      </c>
      <c r="K148" s="120">
        <v>1.3124003177257875E-2</v>
      </c>
      <c r="L148" s="120">
        <v>5.0849231211944824E-2</v>
      </c>
      <c r="M148" s="120">
        <v>0.17695486231586915</v>
      </c>
      <c r="N148" s="51"/>
    </row>
    <row r="149" spans="1:14" s="52" customFormat="1" ht="12.75" customHeight="1" x14ac:dyDescent="0.25">
      <c r="A149" s="112">
        <v>2011</v>
      </c>
      <c r="B149" s="112"/>
      <c r="C149" s="264">
        <v>2.8627609739170666E-3</v>
      </c>
      <c r="D149" s="264">
        <v>7.7547057331508825E-5</v>
      </c>
      <c r="E149" s="264">
        <v>1.2128100462253886E-4</v>
      </c>
      <c r="F149" s="264">
        <v>1.3829530414655419E-4</v>
      </c>
      <c r="G149" s="264">
        <v>2.6437563150663541E-4</v>
      </c>
      <c r="H149" s="264">
        <v>8.5924774727655817E-4</v>
      </c>
      <c r="I149" s="264">
        <v>2.2049053758034978E-3</v>
      </c>
      <c r="J149" s="264">
        <v>4.5483364115003998E-3</v>
      </c>
      <c r="K149" s="123">
        <v>1.3404596873093573E-2</v>
      </c>
      <c r="L149" s="123">
        <v>5.2175013846032126E-2</v>
      </c>
      <c r="M149" s="263">
        <v>0.17233157091867715</v>
      </c>
      <c r="N149" s="51"/>
    </row>
    <row r="150" spans="1:14" s="52" customFormat="1" ht="12.75" customHeight="1" x14ac:dyDescent="0.25">
      <c r="A150" s="112">
        <v>2012</v>
      </c>
      <c r="B150" s="112"/>
      <c r="C150" s="266">
        <v>3.5252292892779253E-3</v>
      </c>
      <c r="D150" s="266">
        <v>1.3477499795430808E-4</v>
      </c>
      <c r="E150" s="266">
        <v>1.2773971479519353E-4</v>
      </c>
      <c r="F150" s="266">
        <v>1.6668076718611297E-4</v>
      </c>
      <c r="G150" s="266">
        <v>3.0915822432285529E-4</v>
      </c>
      <c r="H150" s="266">
        <v>8.4715172855785313E-4</v>
      </c>
      <c r="I150" s="266">
        <v>2.1287295259239634E-3</v>
      </c>
      <c r="J150" s="266">
        <v>4.4296227671290411E-3</v>
      </c>
      <c r="K150" s="266">
        <v>1.3218217715758124E-2</v>
      </c>
      <c r="L150" s="266">
        <v>5.3116774495092368E-2</v>
      </c>
      <c r="M150" s="266">
        <v>0.17490705288274791</v>
      </c>
      <c r="N150" s="51"/>
    </row>
    <row r="151" spans="1:14" s="52" customFormat="1" ht="12.75" customHeight="1" x14ac:dyDescent="0.25">
      <c r="A151" s="112">
        <v>2013</v>
      </c>
      <c r="B151" s="112"/>
      <c r="C151" s="266">
        <v>2.8771128797710818E-3</v>
      </c>
      <c r="D151" s="266">
        <v>1.0290332072231699E-4</v>
      </c>
      <c r="E151" s="266">
        <v>5.4898112534268432E-5</v>
      </c>
      <c r="F151" s="266">
        <v>1.0808017967670846E-4</v>
      </c>
      <c r="G151" s="266">
        <v>2.8192107593535531E-4</v>
      </c>
      <c r="H151" s="266">
        <v>8.1130268899332687E-4</v>
      </c>
      <c r="I151" s="266">
        <v>2.1909737405353155E-3</v>
      </c>
      <c r="J151" s="266">
        <v>4.4848362508173199E-3</v>
      </c>
      <c r="K151" s="266">
        <v>1.2413196969634005E-2</v>
      </c>
      <c r="L151" s="266">
        <v>4.91846844291298E-2</v>
      </c>
      <c r="M151" s="266">
        <v>0.16597142559182396</v>
      </c>
      <c r="N151" s="51"/>
    </row>
    <row r="152" spans="1:14" s="52" customFormat="1" ht="12.75" customHeight="1" x14ac:dyDescent="0.25">
      <c r="A152" s="112">
        <v>2014</v>
      </c>
      <c r="B152" s="112"/>
      <c r="C152" s="266">
        <v>3.001694504962479E-3</v>
      </c>
      <c r="D152" s="266">
        <v>1.0396040408109561E-4</v>
      </c>
      <c r="E152" s="266">
        <v>8.1329741269760587E-5</v>
      </c>
      <c r="F152" s="266">
        <v>1.7326494410142875E-4</v>
      </c>
      <c r="G152" s="266">
        <v>2.9310405283784963E-4</v>
      </c>
      <c r="H152" s="266">
        <v>8.1711807900987084E-4</v>
      </c>
      <c r="I152" s="266">
        <v>2.180978398625623E-3</v>
      </c>
      <c r="J152" s="266">
        <v>4.4562866404179689E-3</v>
      </c>
      <c r="K152" s="266">
        <v>1.2520755733070054E-2</v>
      </c>
      <c r="L152" s="266">
        <v>4.9310896923662549E-2</v>
      </c>
      <c r="M152" s="266">
        <v>0.17338550895845639</v>
      </c>
      <c r="N152" s="51"/>
    </row>
    <row r="153" spans="1:14" s="52" customFormat="1" ht="12.75" customHeight="1" x14ac:dyDescent="0.25">
      <c r="A153" s="112">
        <v>2015</v>
      </c>
      <c r="B153" s="112"/>
      <c r="C153" s="266">
        <v>2.0713649971680556E-3</v>
      </c>
      <c r="D153" s="266">
        <v>7.2161194989389018E-5</v>
      </c>
      <c r="E153" s="266">
        <v>6.6363826405502882E-5</v>
      </c>
      <c r="F153" s="266">
        <v>1.1582378964139824E-4</v>
      </c>
      <c r="G153" s="266">
        <v>2.0879317544592258E-4</v>
      </c>
      <c r="H153" s="266">
        <v>8.4273549425807831E-4</v>
      </c>
      <c r="I153" s="266">
        <v>2.2463241718328093E-3</v>
      </c>
      <c r="J153" s="266">
        <v>4.5965607517369726E-3</v>
      </c>
      <c r="K153" s="266">
        <v>1.2443288162765211E-2</v>
      </c>
      <c r="L153" s="266">
        <v>5.2827332253869423E-2</v>
      </c>
      <c r="M153" s="266">
        <v>0.18022111871076549</v>
      </c>
      <c r="N153" s="51"/>
    </row>
    <row r="154" spans="1:14" s="52" customFormat="1" ht="12.75" customHeight="1" x14ac:dyDescent="0.25">
      <c r="A154" s="112">
        <v>2016</v>
      </c>
      <c r="B154" s="112"/>
      <c r="C154" s="266">
        <v>1.8996462727630028E-3</v>
      </c>
      <c r="D154" s="266">
        <v>1.0244022530240519E-4</v>
      </c>
      <c r="E154" s="266">
        <v>1.0680060973439011E-4</v>
      </c>
      <c r="F154" s="266">
        <v>1.3139159407995178E-4</v>
      </c>
      <c r="G154" s="266">
        <v>2.3100334377340113E-4</v>
      </c>
      <c r="H154" s="266">
        <v>7.5815078520861988E-4</v>
      </c>
      <c r="I154" s="266">
        <v>2.0769568291220245E-3</v>
      </c>
      <c r="J154" s="266">
        <v>4.4529683402406012E-3</v>
      </c>
      <c r="K154" s="266">
        <v>1.1372450675640211E-2</v>
      </c>
      <c r="L154" s="266">
        <v>4.8357872788800868E-2</v>
      </c>
      <c r="M154" s="266">
        <v>0.16930956036443917</v>
      </c>
      <c r="N154" s="51"/>
    </row>
    <row r="155" spans="1:14" s="52" customFormat="1" ht="12.75" customHeight="1" x14ac:dyDescent="0.25">
      <c r="A155" s="112">
        <v>2017</v>
      </c>
      <c r="B155" s="112"/>
      <c r="C155" s="266">
        <v>2.4997466472992604E-3</v>
      </c>
      <c r="D155" s="266">
        <v>5.6563438391601992E-5</v>
      </c>
      <c r="E155" s="266">
        <v>8.8268765781982452E-5</v>
      </c>
      <c r="F155" s="266">
        <v>1.5085789755325569E-4</v>
      </c>
      <c r="G155" s="266">
        <v>2.6334443472028071E-4</v>
      </c>
      <c r="H155" s="266">
        <v>7.720665619194763E-4</v>
      </c>
      <c r="I155" s="266">
        <v>2.077620401351816E-3</v>
      </c>
      <c r="J155" s="266">
        <v>4.8074936290378126E-3</v>
      </c>
      <c r="K155" s="266">
        <v>1.1588584390878589E-2</v>
      </c>
      <c r="L155" s="266">
        <v>4.8869803683298713E-2</v>
      </c>
      <c r="M155" s="266">
        <v>0.17383948171547894</v>
      </c>
      <c r="N155" s="51"/>
    </row>
    <row r="156" spans="1:14" s="52" customFormat="1" ht="12.75" customHeight="1" x14ac:dyDescent="0.25">
      <c r="A156" s="112">
        <v>2018</v>
      </c>
      <c r="B156" s="112"/>
      <c r="C156" s="266">
        <v>2.2013918477488993E-3</v>
      </c>
      <c r="D156" s="266">
        <v>1.0753356643474141E-4</v>
      </c>
      <c r="E156" s="266">
        <v>1.1613887152748594E-4</v>
      </c>
      <c r="F156" s="266">
        <v>1.2284137688432391E-4</v>
      </c>
      <c r="G156" s="266">
        <v>2.7116174595786873E-4</v>
      </c>
      <c r="H156" s="266">
        <v>6.8099221427635529E-4</v>
      </c>
      <c r="I156" s="266">
        <v>1.9697070521450255E-3</v>
      </c>
      <c r="J156" s="266">
        <v>4.3155073354172718E-3</v>
      </c>
      <c r="K156" s="266">
        <v>1.1030041198733805E-2</v>
      </c>
      <c r="L156" s="266">
        <v>4.7462760553559705E-2</v>
      </c>
      <c r="M156" s="266">
        <v>0.16566099835436093</v>
      </c>
      <c r="N156" s="51"/>
    </row>
    <row r="157" spans="1:14" s="52" customFormat="1" ht="12.75" customHeight="1" x14ac:dyDescent="0.25">
      <c r="A157" s="112">
        <v>2019</v>
      </c>
      <c r="B157" s="112"/>
      <c r="C157" s="266">
        <v>2.0039708310912365E-3</v>
      </c>
      <c r="D157" s="266">
        <v>6.1309572467914658E-5</v>
      </c>
      <c r="E157" s="266">
        <v>7.4068258344159646E-5</v>
      </c>
      <c r="F157" s="266">
        <v>1.353672717132488E-4</v>
      </c>
      <c r="G157" s="266">
        <v>2.2546412302142422E-4</v>
      </c>
      <c r="H157" s="266">
        <v>6.817936443570524E-4</v>
      </c>
      <c r="I157" s="266">
        <v>1.9990154699034341E-3</v>
      </c>
      <c r="J157" s="266">
        <v>4.6710287649577515E-3</v>
      </c>
      <c r="K157" s="266">
        <v>1.0922092650789117E-2</v>
      </c>
      <c r="L157" s="266">
        <v>4.7898152358120116E-2</v>
      </c>
      <c r="M157" s="266">
        <v>0.16151595106740221</v>
      </c>
      <c r="N157" s="51"/>
    </row>
    <row r="158" spans="1:14" s="52" customFormat="1" ht="12.75" customHeight="1" x14ac:dyDescent="0.25">
      <c r="A158" s="112">
        <v>2020</v>
      </c>
      <c r="B158" s="112"/>
      <c r="C158" s="266">
        <v>1.9815444390480818E-3</v>
      </c>
      <c r="D158" s="266">
        <v>3.4880334293123868E-5</v>
      </c>
      <c r="E158" s="266">
        <v>8.1491053446489486E-5</v>
      </c>
      <c r="F158" s="266">
        <v>1.1209610372626131E-4</v>
      </c>
      <c r="G158" s="266">
        <v>3.2991447280502473E-4</v>
      </c>
      <c r="H158" s="266">
        <v>7.5131607224140939E-4</v>
      </c>
      <c r="I158" s="266">
        <v>2.2594685055957607E-3</v>
      </c>
      <c r="J158" s="266">
        <v>5.823668237433648E-3</v>
      </c>
      <c r="K158" s="266">
        <v>1.5893171947504576E-2</v>
      </c>
      <c r="L158" s="266">
        <v>6.798629973889761E-2</v>
      </c>
      <c r="M158" s="266">
        <v>0.21781918137213513</v>
      </c>
      <c r="N158" s="51"/>
    </row>
    <row r="159" spans="1:14" s="52" customFormat="1" ht="12.75" customHeight="1" x14ac:dyDescent="0.25">
      <c r="A159" s="112">
        <v>2021</v>
      </c>
      <c r="B159" s="112"/>
      <c r="C159" s="266">
        <v>2.6112856501693256E-3</v>
      </c>
      <c r="D159" s="266">
        <v>9.3923170846247768E-5</v>
      </c>
      <c r="E159" s="266">
        <v>1.009150108195308E-4</v>
      </c>
      <c r="F159" s="266">
        <v>9.6574813288694312E-5</v>
      </c>
      <c r="G159" s="266">
        <v>2.7166882276843468E-4</v>
      </c>
      <c r="H159" s="266">
        <v>6.2909594309835709E-4</v>
      </c>
      <c r="I159" s="266">
        <v>1.9684735452594527E-3</v>
      </c>
      <c r="J159" s="266">
        <v>4.8458356655028036E-3</v>
      </c>
      <c r="K159" s="266">
        <v>1.2229019827553145E-2</v>
      </c>
      <c r="L159" s="266">
        <v>4.6550162384287386E-2</v>
      </c>
      <c r="M159" s="266">
        <v>0.15269318265208776</v>
      </c>
      <c r="N159" s="51"/>
    </row>
    <row r="160" spans="1:14" s="52" customFormat="1" ht="12.75" customHeight="1" x14ac:dyDescent="0.25">
      <c r="A160" s="112">
        <v>2022</v>
      </c>
      <c r="B160" s="275"/>
      <c r="C160" s="362">
        <v>2.1007130304805379E-3</v>
      </c>
      <c r="D160" s="362">
        <v>8.1645377016084146E-5</v>
      </c>
      <c r="E160" s="362">
        <v>9.9079130255086303E-5</v>
      </c>
      <c r="F160" s="362">
        <v>1.4970747946446746E-4</v>
      </c>
      <c r="G160" s="362">
        <v>2.8213803767527005E-4</v>
      </c>
      <c r="H160" s="362">
        <v>6.8209667606406225E-4</v>
      </c>
      <c r="I160" s="362">
        <v>1.8631351500475704E-3</v>
      </c>
      <c r="J160" s="362">
        <v>4.69064327050203E-3</v>
      </c>
      <c r="K160" s="362">
        <v>1.2116353344412131E-2</v>
      </c>
      <c r="L160" s="362">
        <v>4.6867746855589205E-2</v>
      </c>
      <c r="M160" s="362">
        <v>0.16925298997763022</v>
      </c>
      <c r="N160" s="51"/>
    </row>
    <row r="161" spans="1:14" s="52" customFormat="1" ht="12.75" customHeight="1" x14ac:dyDescent="0.2">
      <c r="A161" s="121"/>
      <c r="B161" s="121"/>
      <c r="C161" s="122"/>
      <c r="D161" s="122"/>
      <c r="E161" s="122"/>
      <c r="F161" s="122"/>
      <c r="G161" s="122"/>
      <c r="H161" s="122"/>
      <c r="I161" s="122"/>
      <c r="J161" s="122"/>
      <c r="K161" s="122"/>
      <c r="L161" s="122"/>
      <c r="M161" s="121"/>
      <c r="N161" s="51"/>
    </row>
    <row r="162" spans="1:14" s="52" customFormat="1" ht="12.75" customHeight="1" x14ac:dyDescent="0.2">
      <c r="A162" s="51"/>
      <c r="B162" s="51"/>
      <c r="C162" s="123"/>
      <c r="D162" s="123"/>
      <c r="E162" s="123"/>
      <c r="F162" s="123"/>
      <c r="G162" s="123"/>
      <c r="H162" s="123"/>
      <c r="I162" s="123"/>
      <c r="J162" s="123"/>
      <c r="K162" s="123"/>
      <c r="L162" s="123"/>
      <c r="M162" s="51"/>
      <c r="N162" s="51"/>
    </row>
    <row r="163" spans="1:14" ht="24" customHeight="1" x14ac:dyDescent="0.25">
      <c r="A163" s="403" t="s">
        <v>460</v>
      </c>
      <c r="B163" s="403"/>
      <c r="C163" s="403"/>
      <c r="D163" s="403"/>
      <c r="E163" s="403"/>
      <c r="F163" s="403"/>
      <c r="G163" s="403"/>
      <c r="H163" s="403"/>
      <c r="I163" s="403"/>
      <c r="J163" s="403"/>
      <c r="K163" s="403"/>
      <c r="L163" s="403"/>
      <c r="M163" s="403"/>
    </row>
    <row r="164" spans="1:14" ht="24" customHeight="1" x14ac:dyDescent="0.25">
      <c r="A164" s="402" t="s">
        <v>468</v>
      </c>
      <c r="B164" s="402"/>
      <c r="C164" s="402"/>
      <c r="D164" s="402"/>
      <c r="E164" s="402"/>
      <c r="F164" s="402"/>
      <c r="G164" s="402"/>
      <c r="H164" s="402"/>
      <c r="I164" s="402"/>
      <c r="J164" s="402"/>
      <c r="K164" s="402"/>
      <c r="L164" s="402"/>
      <c r="M164" s="402"/>
    </row>
    <row r="165" spans="1:14" ht="15" customHeight="1" x14ac:dyDescent="0.25">
      <c r="A165" s="319"/>
      <c r="B165" s="352"/>
      <c r="C165" s="352"/>
      <c r="D165" s="352"/>
      <c r="E165" s="352"/>
      <c r="F165" s="352"/>
      <c r="G165" s="352"/>
      <c r="H165" s="352"/>
      <c r="I165" s="352"/>
      <c r="J165" s="352"/>
      <c r="K165" s="352"/>
      <c r="L165" s="352"/>
      <c r="M165" s="352"/>
    </row>
    <row r="166" spans="1:14" ht="15" customHeight="1" x14ac:dyDescent="0.25">
      <c r="A166" s="314" t="s">
        <v>543</v>
      </c>
      <c r="B166" s="314"/>
      <c r="C166" s="51"/>
      <c r="D166" s="51"/>
      <c r="E166" s="51"/>
      <c r="F166" s="51"/>
      <c r="G166" s="51"/>
      <c r="H166" s="51"/>
      <c r="I166" s="51"/>
      <c r="J166" s="51"/>
      <c r="K166" s="51"/>
      <c r="L166" s="51"/>
      <c r="M166" s="51"/>
    </row>
    <row r="169" spans="1:14" x14ac:dyDescent="0.25">
      <c r="A169" s="266"/>
      <c r="B169" s="266"/>
      <c r="C169" s="266"/>
    </row>
    <row r="170" spans="1:14" x14ac:dyDescent="0.25">
      <c r="A170" s="266"/>
      <c r="B170" s="266"/>
      <c r="C170" s="266"/>
    </row>
    <row r="171" spans="1:14" x14ac:dyDescent="0.25">
      <c r="A171" s="266"/>
      <c r="B171" s="266"/>
      <c r="C171" s="266"/>
    </row>
    <row r="172" spans="1:14" x14ac:dyDescent="0.25">
      <c r="A172" s="266"/>
      <c r="B172" s="266"/>
      <c r="C172" s="266"/>
    </row>
    <row r="173" spans="1:14" x14ac:dyDescent="0.25">
      <c r="A173" s="266"/>
      <c r="B173" s="266"/>
      <c r="C173" s="266"/>
    </row>
    <row r="174" spans="1:14" x14ac:dyDescent="0.25">
      <c r="A174" s="266"/>
      <c r="B174" s="266"/>
      <c r="C174" s="266"/>
    </row>
    <row r="175" spans="1:14" x14ac:dyDescent="0.25">
      <c r="A175" s="266"/>
      <c r="B175" s="266"/>
      <c r="C175" s="266"/>
    </row>
    <row r="176" spans="1:14" x14ac:dyDescent="0.25">
      <c r="A176" s="266"/>
      <c r="B176" s="266"/>
      <c r="C176" s="266"/>
    </row>
    <row r="177" spans="1:3" x14ac:dyDescent="0.25">
      <c r="A177" s="266"/>
      <c r="B177" s="266"/>
      <c r="C177" s="266"/>
    </row>
    <row r="178" spans="1:3" x14ac:dyDescent="0.25">
      <c r="A178" s="266"/>
      <c r="B178" s="266"/>
      <c r="C178" s="266"/>
    </row>
    <row r="179" spans="1:3" x14ac:dyDescent="0.25">
      <c r="A179" s="266"/>
      <c r="B179" s="266"/>
      <c r="C179" s="266"/>
    </row>
  </sheetData>
  <mergeCells count="5">
    <mergeCell ref="F2:G2"/>
    <mergeCell ref="F3:G3"/>
    <mergeCell ref="O10:U11"/>
    <mergeCell ref="A163:M163"/>
    <mergeCell ref="A164:M164"/>
  </mergeCells>
  <hyperlinks>
    <hyperlink ref="F3" location="'Índice de tablas'!A1" display="ÍNDICE DE TABLAS"/>
    <hyperlink ref="F2" location="'Cuadro de tablas'!A1" display="CUADRO DE TABLAS"/>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31"/>
  <sheetViews>
    <sheetView zoomScale="80" zoomScaleNormal="80" workbookViewId="0">
      <pane xSplit="2" ySplit="7" topLeftCell="C8" activePane="bottomRight" state="frozen"/>
      <selection pane="topRight" activeCell="C1" sqref="C1"/>
      <selection pane="bottomLeft" activeCell="A8" sqref="A8"/>
      <selection pane="bottomRight" activeCell="A8" sqref="A8"/>
    </sheetView>
  </sheetViews>
  <sheetFormatPr baseColWidth="10" defaultColWidth="11.42578125" defaultRowHeight="15" x14ac:dyDescent="0.25"/>
  <cols>
    <col min="1" max="1" width="7.28515625" style="7" customWidth="1"/>
    <col min="2" max="2" width="29" style="7" customWidth="1"/>
    <col min="3" max="50" width="8.7109375" style="7" customWidth="1"/>
    <col min="51" max="16384" width="11.42578125" style="7"/>
  </cols>
  <sheetData>
    <row r="1" spans="1:50" ht="30.6" customHeight="1" x14ac:dyDescent="0.25"/>
    <row r="2" spans="1:50" x14ac:dyDescent="0.25">
      <c r="O2" s="370" t="s">
        <v>2</v>
      </c>
      <c r="P2" s="370"/>
      <c r="Q2" s="370"/>
      <c r="R2" s="370"/>
    </row>
    <row r="3" spans="1:50" x14ac:dyDescent="0.25">
      <c r="O3" s="370" t="s">
        <v>1</v>
      </c>
      <c r="P3" s="370"/>
      <c r="Q3" s="370"/>
      <c r="R3" s="370"/>
    </row>
    <row r="5" spans="1:50" ht="18.75" x14ac:dyDescent="0.25">
      <c r="A5" s="179" t="s">
        <v>504</v>
      </c>
    </row>
    <row r="7" spans="1:50" s="171" customFormat="1" ht="15" customHeight="1" x14ac:dyDescent="0.2">
      <c r="A7" s="164" t="s">
        <v>136</v>
      </c>
      <c r="B7" s="165" t="s">
        <v>137</v>
      </c>
      <c r="C7" s="267">
        <v>2022</v>
      </c>
      <c r="D7" s="267">
        <v>2021</v>
      </c>
      <c r="E7" s="267">
        <v>2020</v>
      </c>
      <c r="F7" s="267">
        <v>2019</v>
      </c>
      <c r="G7" s="267">
        <v>2018</v>
      </c>
      <c r="H7" s="267">
        <v>2017</v>
      </c>
      <c r="I7" s="267">
        <v>2016</v>
      </c>
      <c r="J7" s="267">
        <v>2015</v>
      </c>
      <c r="K7" s="267">
        <v>2014</v>
      </c>
      <c r="L7" s="267">
        <v>2013</v>
      </c>
      <c r="M7" s="267">
        <v>2012</v>
      </c>
      <c r="N7" s="267">
        <v>2011</v>
      </c>
      <c r="O7" s="170">
        <v>2010</v>
      </c>
      <c r="P7" s="170">
        <v>2009</v>
      </c>
      <c r="Q7" s="170">
        <v>2008</v>
      </c>
      <c r="R7" s="170">
        <v>2007</v>
      </c>
      <c r="S7" s="169">
        <v>2006</v>
      </c>
      <c r="T7" s="169">
        <v>2005</v>
      </c>
      <c r="U7" s="169">
        <v>2004</v>
      </c>
      <c r="V7" s="169">
        <v>2003</v>
      </c>
      <c r="W7" s="169">
        <v>2002</v>
      </c>
      <c r="X7" s="169">
        <v>2001</v>
      </c>
      <c r="Y7" s="169">
        <v>2000</v>
      </c>
      <c r="Z7" s="169">
        <v>1999</v>
      </c>
      <c r="AA7" s="169">
        <v>1998</v>
      </c>
      <c r="AB7" s="169">
        <v>1997</v>
      </c>
      <c r="AC7" s="169">
        <v>1996</v>
      </c>
      <c r="AD7" s="169">
        <v>1995</v>
      </c>
      <c r="AE7" s="169">
        <v>1994</v>
      </c>
      <c r="AF7" s="169">
        <v>1993</v>
      </c>
      <c r="AG7" s="169">
        <v>1992</v>
      </c>
      <c r="AH7" s="169">
        <v>1991</v>
      </c>
      <c r="AI7" s="169">
        <v>1990</v>
      </c>
      <c r="AJ7" s="169">
        <v>1989</v>
      </c>
      <c r="AK7" s="169">
        <v>1988</v>
      </c>
      <c r="AL7" s="168">
        <v>1987</v>
      </c>
      <c r="AM7" s="167">
        <v>1986</v>
      </c>
      <c r="AN7" s="260">
        <v>1985</v>
      </c>
      <c r="AO7" s="260">
        <v>1984</v>
      </c>
      <c r="AP7" s="260">
        <v>1983</v>
      </c>
      <c r="AQ7" s="260">
        <v>1982</v>
      </c>
      <c r="AR7" s="260">
        <v>1981</v>
      </c>
      <c r="AS7" s="260">
        <v>1980</v>
      </c>
      <c r="AT7" s="260">
        <v>1979</v>
      </c>
      <c r="AU7" s="260">
        <v>1978</v>
      </c>
      <c r="AV7" s="260">
        <v>1977</v>
      </c>
      <c r="AW7" s="260">
        <v>1976</v>
      </c>
      <c r="AX7" s="260">
        <v>1975</v>
      </c>
    </row>
    <row r="8" spans="1:50" s="172" customFormat="1" x14ac:dyDescent="0.25">
      <c r="B8" s="173"/>
      <c r="C8" s="174"/>
      <c r="D8" s="174"/>
      <c r="E8" s="174"/>
      <c r="F8" s="174"/>
      <c r="G8" s="174"/>
      <c r="H8" s="174"/>
      <c r="I8" s="174"/>
      <c r="J8" s="174"/>
      <c r="K8" s="174"/>
      <c r="L8" s="174"/>
      <c r="M8" s="174"/>
      <c r="N8" s="174"/>
      <c r="O8" s="174"/>
      <c r="P8" s="174"/>
      <c r="Q8" s="174"/>
      <c r="R8" s="52"/>
      <c r="S8" s="182"/>
      <c r="T8" s="182"/>
      <c r="U8" s="182"/>
      <c r="V8" s="182"/>
      <c r="W8" s="182"/>
      <c r="X8" s="182"/>
      <c r="Y8" s="182"/>
      <c r="Z8" s="182"/>
      <c r="AA8" s="182"/>
      <c r="AB8" s="182"/>
      <c r="AC8" s="182"/>
      <c r="AD8" s="182"/>
      <c r="AE8" s="182"/>
      <c r="AF8" s="182"/>
      <c r="AG8" s="182"/>
      <c r="AH8" s="182"/>
      <c r="AI8" s="182"/>
      <c r="AJ8" s="182"/>
      <c r="AK8" s="182"/>
      <c r="AL8" s="182"/>
      <c r="AM8" s="181"/>
      <c r="AN8" s="180"/>
      <c r="AO8" s="180"/>
      <c r="AP8" s="180"/>
      <c r="AQ8" s="180"/>
      <c r="AR8" s="180"/>
      <c r="AS8" s="180"/>
      <c r="AT8" s="180"/>
      <c r="AU8" s="180"/>
      <c r="AV8" s="180"/>
      <c r="AW8" s="180"/>
      <c r="AX8" s="180"/>
    </row>
    <row r="9" spans="1:50" s="171" customFormat="1" ht="12.75" x14ac:dyDescent="0.2">
      <c r="A9" s="175" t="s">
        <v>138</v>
      </c>
      <c r="B9" s="175" t="s">
        <v>56</v>
      </c>
      <c r="C9" s="197">
        <v>-193</v>
      </c>
      <c r="D9" s="197">
        <f>SUM(D10:D210)</f>
        <v>1509</v>
      </c>
      <c r="E9" s="197">
        <f>SUM(E10:E210)</f>
        <v>-14291</v>
      </c>
      <c r="F9" s="197">
        <f>SUM(F10:F210)</f>
        <v>8410</v>
      </c>
      <c r="G9" s="197">
        <v>10955</v>
      </c>
      <c r="H9" s="197">
        <v>13486</v>
      </c>
      <c r="I9" s="197">
        <v>18046</v>
      </c>
      <c r="J9" s="197">
        <v>18020</v>
      </c>
      <c r="K9" s="197">
        <v>22441</v>
      </c>
      <c r="L9" s="197">
        <v>22950</v>
      </c>
      <c r="M9" s="197">
        <v>26575</v>
      </c>
      <c r="N9" s="197">
        <v>30409</v>
      </c>
      <c r="O9" s="197">
        <v>33248</v>
      </c>
      <c r="P9" s="197">
        <v>34627</v>
      </c>
      <c r="Q9" s="197">
        <v>37471</v>
      </c>
      <c r="R9" s="199">
        <f t="shared" ref="R9:AX9" si="0">(SUM(R10:R88))+(SUM(R111:R210))</f>
        <v>33447</v>
      </c>
      <c r="S9" s="199">
        <f t="shared" si="0"/>
        <v>32062</v>
      </c>
      <c r="T9" s="199">
        <f t="shared" si="0"/>
        <v>28526</v>
      </c>
      <c r="U9" s="199">
        <f t="shared" si="0"/>
        <v>28741</v>
      </c>
      <c r="V9" s="199">
        <f t="shared" si="0"/>
        <v>25620</v>
      </c>
      <c r="W9" s="199">
        <f t="shared" si="0"/>
        <v>23888</v>
      </c>
      <c r="X9" s="199">
        <f t="shared" si="0"/>
        <v>21195</v>
      </c>
      <c r="Y9" s="199">
        <f t="shared" si="0"/>
        <v>18785</v>
      </c>
      <c r="Z9" s="199">
        <f t="shared" si="0"/>
        <v>13900</v>
      </c>
      <c r="AA9" s="199">
        <f t="shared" si="0"/>
        <v>11148</v>
      </c>
      <c r="AB9" s="199">
        <f t="shared" si="0"/>
        <v>13035</v>
      </c>
      <c r="AC9" s="199">
        <f t="shared" si="0"/>
        <v>10680</v>
      </c>
      <c r="AD9" s="199">
        <f t="shared" si="0"/>
        <v>10529</v>
      </c>
      <c r="AE9" s="199">
        <f t="shared" si="0"/>
        <v>12005</v>
      </c>
      <c r="AF9" s="199">
        <f t="shared" si="0"/>
        <v>13833</v>
      </c>
      <c r="AG9" s="199">
        <f t="shared" si="0"/>
        <v>15764</v>
      </c>
      <c r="AH9" s="199">
        <f t="shared" si="0"/>
        <v>13444</v>
      </c>
      <c r="AI9" s="199">
        <f t="shared" si="0"/>
        <v>15032</v>
      </c>
      <c r="AJ9" s="199">
        <f t="shared" si="0"/>
        <v>17735</v>
      </c>
      <c r="AK9" s="199">
        <f t="shared" si="0"/>
        <v>18753</v>
      </c>
      <c r="AL9" s="199">
        <f t="shared" si="0"/>
        <v>21872</v>
      </c>
      <c r="AM9" s="199">
        <f t="shared" si="0"/>
        <v>23996</v>
      </c>
      <c r="AN9" s="199">
        <f t="shared" si="0"/>
        <v>25292</v>
      </c>
      <c r="AO9" s="199">
        <f t="shared" si="0"/>
        <v>29431</v>
      </c>
      <c r="AP9" s="199">
        <f t="shared" si="0"/>
        <v>30392</v>
      </c>
      <c r="AQ9" s="199">
        <f t="shared" si="0"/>
        <v>36935</v>
      </c>
      <c r="AR9" s="199">
        <f t="shared" si="0"/>
        <v>38716</v>
      </c>
      <c r="AS9" s="199">
        <f t="shared" si="0"/>
        <v>44771</v>
      </c>
      <c r="AT9" s="199">
        <f t="shared" si="0"/>
        <v>51732</v>
      </c>
      <c r="AU9" s="199">
        <f t="shared" si="0"/>
        <v>56491</v>
      </c>
      <c r="AV9" s="199">
        <f t="shared" si="0"/>
        <v>60680</v>
      </c>
      <c r="AW9" s="199">
        <f t="shared" si="0"/>
        <v>65186</v>
      </c>
      <c r="AX9" s="199">
        <f t="shared" si="0"/>
        <v>63921</v>
      </c>
    </row>
    <row r="10" spans="1:50" s="171" customFormat="1" ht="12.75" x14ac:dyDescent="0.2">
      <c r="A10" s="176" t="s">
        <v>139</v>
      </c>
      <c r="B10" s="175" t="s">
        <v>140</v>
      </c>
      <c r="C10" s="197">
        <v>-3</v>
      </c>
      <c r="D10" s="197">
        <v>-2</v>
      </c>
      <c r="E10" s="197">
        <v>-5</v>
      </c>
      <c r="F10" s="197">
        <v>-2</v>
      </c>
      <c r="G10" s="197">
        <v>-3</v>
      </c>
      <c r="H10" s="197">
        <v>-1</v>
      </c>
      <c r="I10" s="197">
        <v>-2</v>
      </c>
      <c r="J10" s="197">
        <v>-1</v>
      </c>
      <c r="K10" s="197">
        <v>0</v>
      </c>
      <c r="L10" s="197">
        <v>0</v>
      </c>
      <c r="M10" s="197">
        <v>0</v>
      </c>
      <c r="N10" s="197">
        <v>-2</v>
      </c>
      <c r="O10" s="197">
        <v>1</v>
      </c>
      <c r="P10" s="197">
        <v>-2</v>
      </c>
      <c r="Q10" s="197">
        <v>0</v>
      </c>
      <c r="R10" s="161">
        <v>-2</v>
      </c>
      <c r="S10" s="161">
        <v>-1</v>
      </c>
      <c r="T10" s="161">
        <v>-1</v>
      </c>
      <c r="U10" s="161">
        <v>1</v>
      </c>
      <c r="V10" s="161">
        <v>-1</v>
      </c>
      <c r="W10" s="161">
        <v>0</v>
      </c>
      <c r="X10" s="161">
        <v>-3</v>
      </c>
      <c r="Y10" s="161">
        <v>0</v>
      </c>
      <c r="Z10" s="161">
        <v>0</v>
      </c>
      <c r="AA10" s="161">
        <v>-1</v>
      </c>
      <c r="AB10" s="161">
        <v>-4</v>
      </c>
      <c r="AC10" s="161">
        <v>-1</v>
      </c>
      <c r="AD10" s="161">
        <v>-2</v>
      </c>
      <c r="AE10" s="161">
        <v>-2</v>
      </c>
      <c r="AF10" s="161">
        <v>0</v>
      </c>
      <c r="AG10" s="161">
        <v>-3</v>
      </c>
      <c r="AH10" s="161">
        <v>0</v>
      </c>
      <c r="AI10" s="161">
        <v>0</v>
      </c>
      <c r="AJ10" s="161">
        <v>-1</v>
      </c>
      <c r="AK10" s="161">
        <v>0</v>
      </c>
      <c r="AL10" s="161">
        <v>-1</v>
      </c>
      <c r="AM10" s="161">
        <v>-2</v>
      </c>
      <c r="AN10" s="161">
        <v>1</v>
      </c>
      <c r="AO10" s="161">
        <v>-3</v>
      </c>
      <c r="AP10" s="161">
        <v>3</v>
      </c>
      <c r="AQ10" s="161">
        <v>-1</v>
      </c>
      <c r="AR10" s="161">
        <v>-1</v>
      </c>
      <c r="AS10" s="161">
        <v>7</v>
      </c>
      <c r="AT10" s="161">
        <v>3</v>
      </c>
      <c r="AU10" s="161">
        <v>0</v>
      </c>
      <c r="AV10" s="161">
        <v>19</v>
      </c>
      <c r="AW10" s="161">
        <v>19</v>
      </c>
      <c r="AX10" s="161">
        <v>3</v>
      </c>
    </row>
    <row r="11" spans="1:50" s="171" customFormat="1" ht="12.75" x14ac:dyDescent="0.2">
      <c r="A11" s="176" t="s">
        <v>141</v>
      </c>
      <c r="B11" s="175" t="s">
        <v>142</v>
      </c>
      <c r="C11" s="197">
        <v>6</v>
      </c>
      <c r="D11" s="197">
        <v>26</v>
      </c>
      <c r="E11" s="197">
        <v>7</v>
      </c>
      <c r="F11" s="197">
        <v>17</v>
      </c>
      <c r="G11" s="197">
        <v>24</v>
      </c>
      <c r="H11" s="197">
        <v>17</v>
      </c>
      <c r="I11" s="197">
        <v>21</v>
      </c>
      <c r="J11" s="197">
        <v>27</v>
      </c>
      <c r="K11" s="197">
        <v>44</v>
      </c>
      <c r="L11" s="197">
        <v>22</v>
      </c>
      <c r="M11" s="197">
        <v>40</v>
      </c>
      <c r="N11" s="197">
        <v>50</v>
      </c>
      <c r="O11" s="197">
        <v>58</v>
      </c>
      <c r="P11" s="197">
        <v>32</v>
      </c>
      <c r="Q11" s="197">
        <v>74</v>
      </c>
      <c r="R11" s="161">
        <v>51</v>
      </c>
      <c r="S11" s="161">
        <v>73</v>
      </c>
      <c r="T11" s="161">
        <v>59</v>
      </c>
      <c r="U11" s="161">
        <v>52</v>
      </c>
      <c r="V11" s="161">
        <v>34</v>
      </c>
      <c r="W11" s="161">
        <v>45</v>
      </c>
      <c r="X11" s="161">
        <v>30</v>
      </c>
      <c r="Y11" s="161">
        <v>26</v>
      </c>
      <c r="Z11" s="161">
        <v>32</v>
      </c>
      <c r="AA11" s="161">
        <v>27</v>
      </c>
      <c r="AB11" s="161">
        <v>11</v>
      </c>
      <c r="AC11" s="161">
        <v>6</v>
      </c>
      <c r="AD11" s="161">
        <v>11</v>
      </c>
      <c r="AE11" s="161">
        <v>10</v>
      </c>
      <c r="AF11" s="161">
        <v>7</v>
      </c>
      <c r="AG11" s="161">
        <v>12</v>
      </c>
      <c r="AH11" s="161">
        <v>13</v>
      </c>
      <c r="AI11" s="161">
        <v>7</v>
      </c>
      <c r="AJ11" s="161">
        <v>2</v>
      </c>
      <c r="AK11" s="161">
        <v>-4</v>
      </c>
      <c r="AL11" s="161">
        <v>-2</v>
      </c>
      <c r="AM11" s="161">
        <v>-1</v>
      </c>
      <c r="AN11" s="161">
        <v>7</v>
      </c>
      <c r="AO11" s="161">
        <v>-1</v>
      </c>
      <c r="AP11" s="161">
        <v>0</v>
      </c>
      <c r="AQ11" s="161">
        <v>2</v>
      </c>
      <c r="AR11" s="161">
        <v>9</v>
      </c>
      <c r="AS11" s="161">
        <v>15</v>
      </c>
      <c r="AT11" s="161">
        <v>6</v>
      </c>
      <c r="AU11" s="161">
        <v>6</v>
      </c>
      <c r="AV11" s="161">
        <v>6</v>
      </c>
      <c r="AW11" s="161">
        <v>10</v>
      </c>
      <c r="AX11" s="161">
        <v>8</v>
      </c>
    </row>
    <row r="12" spans="1:50" s="171" customFormat="1" ht="12.75" x14ac:dyDescent="0.2">
      <c r="A12" s="176" t="s">
        <v>143</v>
      </c>
      <c r="B12" s="175" t="s">
        <v>144</v>
      </c>
      <c r="C12" s="197">
        <v>0</v>
      </c>
      <c r="D12" s="197">
        <v>-5</v>
      </c>
      <c r="E12" s="197">
        <v>0</v>
      </c>
      <c r="F12" s="197">
        <v>0</v>
      </c>
      <c r="G12" s="197">
        <v>-2</v>
      </c>
      <c r="H12" s="197">
        <v>-3</v>
      </c>
      <c r="I12" s="197">
        <v>1</v>
      </c>
      <c r="J12" s="197">
        <v>-4</v>
      </c>
      <c r="K12" s="197">
        <v>0</v>
      </c>
      <c r="L12" s="197">
        <v>0</v>
      </c>
      <c r="M12" s="197">
        <v>2</v>
      </c>
      <c r="N12" s="197">
        <v>-2</v>
      </c>
      <c r="O12" s="197">
        <v>-1</v>
      </c>
      <c r="P12" s="197">
        <v>-5</v>
      </c>
      <c r="Q12" s="197">
        <v>-3</v>
      </c>
      <c r="R12" s="161">
        <v>-3</v>
      </c>
      <c r="S12" s="161">
        <v>-4</v>
      </c>
      <c r="T12" s="161">
        <v>-1</v>
      </c>
      <c r="U12" s="161">
        <v>-2</v>
      </c>
      <c r="V12" s="161">
        <v>-4</v>
      </c>
      <c r="W12" s="161">
        <v>1</v>
      </c>
      <c r="X12" s="161">
        <v>1</v>
      </c>
      <c r="Y12" s="161">
        <v>-3</v>
      </c>
      <c r="Z12" s="161">
        <v>3</v>
      </c>
      <c r="AA12" s="161">
        <v>0</v>
      </c>
      <c r="AB12" s="161">
        <v>0</v>
      </c>
      <c r="AC12" s="161">
        <v>-8</v>
      </c>
      <c r="AD12" s="161">
        <v>-1</v>
      </c>
      <c r="AE12" s="161">
        <v>-1</v>
      </c>
      <c r="AF12" s="161">
        <v>-1</v>
      </c>
      <c r="AG12" s="161">
        <v>0</v>
      </c>
      <c r="AH12" s="161">
        <v>0</v>
      </c>
      <c r="AI12" s="161">
        <v>-2</v>
      </c>
      <c r="AJ12" s="161">
        <v>1</v>
      </c>
      <c r="AK12" s="161">
        <v>0</v>
      </c>
      <c r="AL12" s="161">
        <v>1</v>
      </c>
      <c r="AM12" s="161">
        <v>1</v>
      </c>
      <c r="AN12" s="161">
        <v>-6</v>
      </c>
      <c r="AO12" s="161">
        <v>5</v>
      </c>
      <c r="AP12" s="161">
        <v>17</v>
      </c>
      <c r="AQ12" s="161">
        <v>6</v>
      </c>
      <c r="AR12" s="161">
        <v>2</v>
      </c>
      <c r="AS12" s="161">
        <v>20</v>
      </c>
      <c r="AT12" s="161">
        <v>-3</v>
      </c>
      <c r="AU12" s="161">
        <v>-1</v>
      </c>
      <c r="AV12" s="161">
        <v>0</v>
      </c>
      <c r="AW12" s="161">
        <v>0</v>
      </c>
      <c r="AX12" s="161">
        <v>0</v>
      </c>
    </row>
    <row r="13" spans="1:50" s="171" customFormat="1" ht="12.75" x14ac:dyDescent="0.2">
      <c r="A13" s="176" t="s">
        <v>145</v>
      </c>
      <c r="B13" s="175" t="s">
        <v>146</v>
      </c>
      <c r="C13" s="197">
        <v>-24</v>
      </c>
      <c r="D13" s="197">
        <v>-11</v>
      </c>
      <c r="E13" s="197">
        <v>-63</v>
      </c>
      <c r="F13" s="197">
        <v>-24</v>
      </c>
      <c r="G13" s="197">
        <v>-15</v>
      </c>
      <c r="H13" s="197">
        <v>6</v>
      </c>
      <c r="I13" s="197">
        <v>4</v>
      </c>
      <c r="J13" s="197">
        <v>8</v>
      </c>
      <c r="K13" s="197">
        <v>2</v>
      </c>
      <c r="L13" s="197">
        <v>32</v>
      </c>
      <c r="M13" s="197">
        <v>7</v>
      </c>
      <c r="N13" s="197">
        <v>43</v>
      </c>
      <c r="O13" s="197">
        <v>51</v>
      </c>
      <c r="P13" s="197">
        <v>22</v>
      </c>
      <c r="Q13" s="197">
        <v>69</v>
      </c>
      <c r="R13" s="161">
        <v>15</v>
      </c>
      <c r="S13" s="161">
        <v>56</v>
      </c>
      <c r="T13" s="161">
        <v>46</v>
      </c>
      <c r="U13" s="161">
        <v>-16</v>
      </c>
      <c r="V13" s="161">
        <v>23</v>
      </c>
      <c r="W13" s="161">
        <v>3</v>
      </c>
      <c r="X13" s="161">
        <v>-10</v>
      </c>
      <c r="Y13" s="161">
        <v>-13</v>
      </c>
      <c r="Z13" s="161">
        <v>-48</v>
      </c>
      <c r="AA13" s="161">
        <v>-50</v>
      </c>
      <c r="AB13" s="161">
        <v>-63</v>
      </c>
      <c r="AC13" s="161">
        <v>-59</v>
      </c>
      <c r="AD13" s="161">
        <v>-7</v>
      </c>
      <c r="AE13" s="161">
        <v>-29</v>
      </c>
      <c r="AF13" s="161">
        <v>-45</v>
      </c>
      <c r="AG13" s="161">
        <v>-30</v>
      </c>
      <c r="AH13" s="161">
        <v>-48</v>
      </c>
      <c r="AI13" s="161">
        <v>-16</v>
      </c>
      <c r="AJ13" s="161">
        <v>-1</v>
      </c>
      <c r="AK13" s="161">
        <v>-11</v>
      </c>
      <c r="AL13" s="161">
        <v>-1</v>
      </c>
      <c r="AM13" s="161">
        <v>4</v>
      </c>
      <c r="AN13" s="161">
        <v>14</v>
      </c>
      <c r="AO13" s="161">
        <v>20</v>
      </c>
      <c r="AP13" s="161">
        <v>12</v>
      </c>
      <c r="AQ13" s="161">
        <v>13</v>
      </c>
      <c r="AR13" s="161">
        <v>-6</v>
      </c>
      <c r="AS13" s="161">
        <v>24</v>
      </c>
      <c r="AT13" s="161">
        <v>4</v>
      </c>
      <c r="AU13" s="161">
        <v>15</v>
      </c>
      <c r="AV13" s="161">
        <v>16</v>
      </c>
      <c r="AW13" s="161">
        <v>14</v>
      </c>
      <c r="AX13" s="161">
        <v>4</v>
      </c>
    </row>
    <row r="14" spans="1:50" s="171" customFormat="1" ht="12.75" x14ac:dyDescent="0.2">
      <c r="A14" s="176" t="s">
        <v>147</v>
      </c>
      <c r="B14" s="175" t="s">
        <v>148</v>
      </c>
      <c r="C14" s="197">
        <v>32</v>
      </c>
      <c r="D14" s="197">
        <v>38</v>
      </c>
      <c r="E14" s="197">
        <v>-528</v>
      </c>
      <c r="F14" s="197">
        <v>207</v>
      </c>
      <c r="G14" s="197">
        <v>315</v>
      </c>
      <c r="H14" s="197">
        <v>371</v>
      </c>
      <c r="I14" s="197">
        <v>427</v>
      </c>
      <c r="J14" s="197">
        <v>478</v>
      </c>
      <c r="K14" s="197">
        <v>528</v>
      </c>
      <c r="L14" s="197">
        <v>613</v>
      </c>
      <c r="M14" s="197">
        <v>775</v>
      </c>
      <c r="N14" s="197">
        <v>902</v>
      </c>
      <c r="O14" s="197">
        <v>1070</v>
      </c>
      <c r="P14" s="197">
        <v>1113</v>
      </c>
      <c r="Q14" s="197">
        <v>1479</v>
      </c>
      <c r="R14" s="161">
        <v>1594</v>
      </c>
      <c r="S14" s="161">
        <v>1453</v>
      </c>
      <c r="T14" s="161">
        <v>1476</v>
      </c>
      <c r="U14" s="161">
        <v>1434</v>
      </c>
      <c r="V14" s="161">
        <v>1367</v>
      </c>
      <c r="W14" s="161">
        <v>1287</v>
      </c>
      <c r="X14" s="161">
        <v>1116</v>
      </c>
      <c r="Y14" s="161">
        <v>1027</v>
      </c>
      <c r="Z14" s="161">
        <v>823</v>
      </c>
      <c r="AA14" s="161">
        <v>689</v>
      </c>
      <c r="AB14" s="161">
        <v>720</v>
      </c>
      <c r="AC14" s="161">
        <v>806</v>
      </c>
      <c r="AD14" s="161">
        <v>829</v>
      </c>
      <c r="AE14" s="161">
        <v>837</v>
      </c>
      <c r="AF14" s="161">
        <v>1010</v>
      </c>
      <c r="AG14" s="161">
        <v>1069</v>
      </c>
      <c r="AH14" s="161">
        <v>1051</v>
      </c>
      <c r="AI14" s="161">
        <v>1203</v>
      </c>
      <c r="AJ14" s="161">
        <v>1198</v>
      </c>
      <c r="AK14" s="161">
        <v>1276</v>
      </c>
      <c r="AL14" s="161">
        <v>1426</v>
      </c>
      <c r="AM14" s="161">
        <v>1576</v>
      </c>
      <c r="AN14" s="161">
        <v>1750</v>
      </c>
      <c r="AO14" s="161">
        <v>1955</v>
      </c>
      <c r="AP14" s="161">
        <v>1887</v>
      </c>
      <c r="AQ14" s="161">
        <v>2074</v>
      </c>
      <c r="AR14" s="161">
        <v>2358</v>
      </c>
      <c r="AS14" s="161">
        <v>2467</v>
      </c>
      <c r="AT14" s="161">
        <v>2591</v>
      </c>
      <c r="AU14" s="161">
        <v>2444</v>
      </c>
      <c r="AV14" s="161">
        <v>2343</v>
      </c>
      <c r="AW14" s="161">
        <v>2465</v>
      </c>
      <c r="AX14" s="161">
        <v>2416</v>
      </c>
    </row>
    <row r="15" spans="1:50" s="171" customFormat="1" ht="12.75" x14ac:dyDescent="0.2">
      <c r="A15" s="176" t="s">
        <v>149</v>
      </c>
      <c r="B15" s="175" t="s">
        <v>150</v>
      </c>
      <c r="C15" s="197">
        <v>195</v>
      </c>
      <c r="D15" s="197">
        <v>177</v>
      </c>
      <c r="E15" s="197">
        <v>-20</v>
      </c>
      <c r="F15" s="197">
        <v>380</v>
      </c>
      <c r="G15" s="197">
        <v>374</v>
      </c>
      <c r="H15" s="197">
        <v>401</v>
      </c>
      <c r="I15" s="197">
        <v>541</v>
      </c>
      <c r="J15" s="197">
        <v>544</v>
      </c>
      <c r="K15" s="197">
        <v>548</v>
      </c>
      <c r="L15" s="197">
        <v>606</v>
      </c>
      <c r="M15" s="197">
        <v>642</v>
      </c>
      <c r="N15" s="197">
        <v>624</v>
      </c>
      <c r="O15" s="197">
        <v>690</v>
      </c>
      <c r="P15" s="197">
        <v>697</v>
      </c>
      <c r="Q15" s="197">
        <v>782</v>
      </c>
      <c r="R15" s="161">
        <v>741</v>
      </c>
      <c r="S15" s="161">
        <v>777</v>
      </c>
      <c r="T15" s="161">
        <v>775</v>
      </c>
      <c r="U15" s="161">
        <v>732</v>
      </c>
      <c r="V15" s="161">
        <v>645</v>
      </c>
      <c r="W15" s="161">
        <v>633</v>
      </c>
      <c r="X15" s="161">
        <v>597</v>
      </c>
      <c r="Y15" s="161">
        <v>617</v>
      </c>
      <c r="Z15" s="161">
        <v>588</v>
      </c>
      <c r="AA15" s="161">
        <v>550</v>
      </c>
      <c r="AB15" s="161">
        <v>542</v>
      </c>
      <c r="AC15" s="161">
        <v>508</v>
      </c>
      <c r="AD15" s="161">
        <v>452</v>
      </c>
      <c r="AE15" s="161">
        <v>481</v>
      </c>
      <c r="AF15" s="161">
        <v>523</v>
      </c>
      <c r="AG15" s="161">
        <v>609</v>
      </c>
      <c r="AH15" s="161">
        <v>566</v>
      </c>
      <c r="AI15" s="161">
        <v>541</v>
      </c>
      <c r="AJ15" s="161">
        <v>577</v>
      </c>
      <c r="AK15" s="161">
        <v>572</v>
      </c>
      <c r="AL15" s="161">
        <v>652</v>
      </c>
      <c r="AM15" s="161">
        <v>652</v>
      </c>
      <c r="AN15" s="161">
        <v>623</v>
      </c>
      <c r="AO15" s="161">
        <v>745</v>
      </c>
      <c r="AP15" s="161">
        <v>719</v>
      </c>
      <c r="AQ15" s="161">
        <v>752</v>
      </c>
      <c r="AR15" s="161">
        <v>910</v>
      </c>
      <c r="AS15" s="161">
        <v>1098</v>
      </c>
      <c r="AT15" s="161">
        <v>1170</v>
      </c>
      <c r="AU15" s="161">
        <v>1423</v>
      </c>
      <c r="AV15" s="161">
        <v>1414</v>
      </c>
      <c r="AW15" s="161">
        <v>1643</v>
      </c>
      <c r="AX15" s="161">
        <v>1614</v>
      </c>
    </row>
    <row r="16" spans="1:50" s="171" customFormat="1" ht="12.75" x14ac:dyDescent="0.2">
      <c r="A16" s="176" t="s">
        <v>151</v>
      </c>
      <c r="B16" s="175" t="s">
        <v>152</v>
      </c>
      <c r="C16" s="197">
        <v>-243</v>
      </c>
      <c r="D16" s="197">
        <v>-163</v>
      </c>
      <c r="E16" s="197">
        <v>-528</v>
      </c>
      <c r="F16" s="197">
        <v>215</v>
      </c>
      <c r="G16" s="197">
        <v>215</v>
      </c>
      <c r="H16" s="197">
        <v>363</v>
      </c>
      <c r="I16" s="197">
        <v>502</v>
      </c>
      <c r="J16" s="197">
        <v>596</v>
      </c>
      <c r="K16" s="197">
        <v>731</v>
      </c>
      <c r="L16" s="197">
        <v>629</v>
      </c>
      <c r="M16" s="197">
        <v>738</v>
      </c>
      <c r="N16" s="197">
        <v>823</v>
      </c>
      <c r="O16" s="197">
        <v>880</v>
      </c>
      <c r="P16" s="197">
        <v>944</v>
      </c>
      <c r="Q16" s="197">
        <v>1171</v>
      </c>
      <c r="R16" s="161">
        <v>986</v>
      </c>
      <c r="S16" s="161">
        <v>1119</v>
      </c>
      <c r="T16" s="161">
        <v>1219</v>
      </c>
      <c r="U16" s="161">
        <v>1130</v>
      </c>
      <c r="V16" s="161">
        <v>1057</v>
      </c>
      <c r="W16" s="161">
        <v>1036</v>
      </c>
      <c r="X16" s="161">
        <v>929</v>
      </c>
      <c r="Y16" s="161">
        <v>853</v>
      </c>
      <c r="Z16" s="161">
        <v>726</v>
      </c>
      <c r="AA16" s="161">
        <v>674</v>
      </c>
      <c r="AB16" s="161">
        <v>471</v>
      </c>
      <c r="AC16" s="161">
        <v>350</v>
      </c>
      <c r="AD16" s="161">
        <v>256</v>
      </c>
      <c r="AE16" s="161">
        <v>319</v>
      </c>
      <c r="AF16" s="161">
        <v>372</v>
      </c>
      <c r="AG16" s="161">
        <v>398</v>
      </c>
      <c r="AH16" s="161">
        <v>355</v>
      </c>
      <c r="AI16" s="161">
        <v>494</v>
      </c>
      <c r="AJ16" s="161">
        <v>525</v>
      </c>
      <c r="AK16" s="161">
        <v>702</v>
      </c>
      <c r="AL16" s="161">
        <v>829</v>
      </c>
      <c r="AM16" s="161">
        <v>919</v>
      </c>
      <c r="AN16" s="161">
        <v>1031</v>
      </c>
      <c r="AO16" s="161">
        <v>1278</v>
      </c>
      <c r="AP16" s="161">
        <v>1373</v>
      </c>
      <c r="AQ16" s="161">
        <v>1556</v>
      </c>
      <c r="AR16" s="161">
        <v>1880</v>
      </c>
      <c r="AS16" s="161">
        <v>2283</v>
      </c>
      <c r="AT16" s="161">
        <v>2878</v>
      </c>
      <c r="AU16" s="161">
        <v>3219</v>
      </c>
      <c r="AV16" s="161">
        <v>3476</v>
      </c>
      <c r="AW16" s="161">
        <v>3740</v>
      </c>
      <c r="AX16" s="161">
        <v>3556</v>
      </c>
    </row>
    <row r="17" spans="1:50" s="171" customFormat="1" ht="12.75" x14ac:dyDescent="0.2">
      <c r="A17" s="176" t="s">
        <v>153</v>
      </c>
      <c r="B17" s="175" t="s">
        <v>154</v>
      </c>
      <c r="C17" s="197">
        <v>-4</v>
      </c>
      <c r="D17" s="197">
        <v>3</v>
      </c>
      <c r="E17" s="197">
        <v>-13</v>
      </c>
      <c r="F17" s="197">
        <v>-8</v>
      </c>
      <c r="G17" s="197">
        <v>3</v>
      </c>
      <c r="H17" s="197">
        <v>-7</v>
      </c>
      <c r="I17" s="197">
        <v>9</v>
      </c>
      <c r="J17" s="197">
        <v>1</v>
      </c>
      <c r="K17" s="197">
        <v>5</v>
      </c>
      <c r="L17" s="197">
        <v>6</v>
      </c>
      <c r="M17" s="197">
        <v>4</v>
      </c>
      <c r="N17" s="197">
        <v>13</v>
      </c>
      <c r="O17" s="197">
        <v>16</v>
      </c>
      <c r="P17" s="197">
        <v>26</v>
      </c>
      <c r="Q17" s="197">
        <v>18</v>
      </c>
      <c r="R17" s="161">
        <v>10</v>
      </c>
      <c r="S17" s="161">
        <v>19</v>
      </c>
      <c r="T17" s="161">
        <v>20</v>
      </c>
      <c r="U17" s="161">
        <v>4</v>
      </c>
      <c r="V17" s="161">
        <v>7</v>
      </c>
      <c r="W17" s="161">
        <v>-2</v>
      </c>
      <c r="X17" s="161">
        <v>-2</v>
      </c>
      <c r="Y17" s="161">
        <v>-8</v>
      </c>
      <c r="Z17" s="161">
        <v>0</v>
      </c>
      <c r="AA17" s="161">
        <v>-2</v>
      </c>
      <c r="AB17" s="161">
        <v>1</v>
      </c>
      <c r="AC17" s="161">
        <v>1</v>
      </c>
      <c r="AD17" s="161">
        <v>2</v>
      </c>
      <c r="AE17" s="161">
        <v>0</v>
      </c>
      <c r="AF17" s="161">
        <v>-23</v>
      </c>
      <c r="AG17" s="161">
        <v>-16</v>
      </c>
      <c r="AH17" s="161">
        <v>-37</v>
      </c>
      <c r="AI17" s="161">
        <v>-14</v>
      </c>
      <c r="AJ17" s="161">
        <v>-11</v>
      </c>
      <c r="AK17" s="161">
        <v>-12</v>
      </c>
      <c r="AL17" s="161">
        <v>8</v>
      </c>
      <c r="AM17" s="161">
        <v>-5</v>
      </c>
      <c r="AN17" s="161">
        <v>8</v>
      </c>
      <c r="AO17" s="161">
        <v>8</v>
      </c>
      <c r="AP17" s="161">
        <v>8</v>
      </c>
      <c r="AQ17" s="161">
        <v>4</v>
      </c>
      <c r="AR17" s="161">
        <v>16</v>
      </c>
      <c r="AS17" s="161">
        <v>8</v>
      </c>
      <c r="AT17" s="161">
        <v>-2</v>
      </c>
      <c r="AU17" s="161">
        <v>10</v>
      </c>
      <c r="AV17" s="161">
        <v>7</v>
      </c>
      <c r="AW17" s="161">
        <v>10</v>
      </c>
      <c r="AX17" s="161">
        <v>6</v>
      </c>
    </row>
    <row r="18" spans="1:50" s="171" customFormat="1" ht="12.75" x14ac:dyDescent="0.2">
      <c r="A18" s="176" t="s">
        <v>155</v>
      </c>
      <c r="B18" s="175" t="s">
        <v>156</v>
      </c>
      <c r="C18" s="197">
        <v>40</v>
      </c>
      <c r="D18" s="197">
        <v>38</v>
      </c>
      <c r="E18" s="197">
        <v>-17</v>
      </c>
      <c r="F18" s="197">
        <v>36</v>
      </c>
      <c r="G18" s="197">
        <v>53</v>
      </c>
      <c r="H18" s="197">
        <v>64</v>
      </c>
      <c r="I18" s="197">
        <v>60</v>
      </c>
      <c r="J18" s="197">
        <v>59</v>
      </c>
      <c r="K18" s="197">
        <v>93</v>
      </c>
      <c r="L18" s="197">
        <v>112</v>
      </c>
      <c r="M18" s="197">
        <v>121</v>
      </c>
      <c r="N18" s="197">
        <v>138</v>
      </c>
      <c r="O18" s="197">
        <v>196</v>
      </c>
      <c r="P18" s="197">
        <v>193</v>
      </c>
      <c r="Q18" s="197">
        <v>204</v>
      </c>
      <c r="R18" s="161">
        <v>177</v>
      </c>
      <c r="S18" s="161">
        <v>194</v>
      </c>
      <c r="T18" s="161">
        <v>190</v>
      </c>
      <c r="U18" s="161">
        <v>186</v>
      </c>
      <c r="V18" s="161">
        <v>193</v>
      </c>
      <c r="W18" s="161">
        <v>190</v>
      </c>
      <c r="X18" s="161">
        <v>180</v>
      </c>
      <c r="Y18" s="161">
        <v>190</v>
      </c>
      <c r="Z18" s="161">
        <v>192</v>
      </c>
      <c r="AA18" s="161">
        <v>180</v>
      </c>
      <c r="AB18" s="161">
        <v>141</v>
      </c>
      <c r="AC18" s="161">
        <v>161</v>
      </c>
      <c r="AD18" s="161">
        <v>149</v>
      </c>
      <c r="AE18" s="161">
        <v>142</v>
      </c>
      <c r="AF18" s="161">
        <v>151</v>
      </c>
      <c r="AG18" s="161">
        <v>176</v>
      </c>
      <c r="AH18" s="161">
        <v>128</v>
      </c>
      <c r="AI18" s="161">
        <v>158</v>
      </c>
      <c r="AJ18" s="161">
        <v>164</v>
      </c>
      <c r="AK18" s="161">
        <v>146</v>
      </c>
      <c r="AL18" s="161">
        <v>146</v>
      </c>
      <c r="AM18" s="161">
        <v>156</v>
      </c>
      <c r="AN18" s="161">
        <v>135</v>
      </c>
      <c r="AO18" s="161">
        <v>117</v>
      </c>
      <c r="AP18" s="161">
        <v>139</v>
      </c>
      <c r="AQ18" s="161">
        <v>99</v>
      </c>
      <c r="AR18" s="161">
        <v>125</v>
      </c>
      <c r="AS18" s="161">
        <v>158</v>
      </c>
      <c r="AT18" s="161">
        <v>72</v>
      </c>
      <c r="AU18" s="161">
        <v>55</v>
      </c>
      <c r="AV18" s="161">
        <v>78</v>
      </c>
      <c r="AW18" s="161">
        <v>65</v>
      </c>
      <c r="AX18" s="161">
        <v>46</v>
      </c>
    </row>
    <row r="19" spans="1:50" s="171" customFormat="1" ht="12.75" x14ac:dyDescent="0.2">
      <c r="A19" s="176" t="s">
        <v>157</v>
      </c>
      <c r="B19" s="175" t="s">
        <v>158</v>
      </c>
      <c r="C19" s="197">
        <v>-5</v>
      </c>
      <c r="D19" s="197">
        <v>0</v>
      </c>
      <c r="E19" s="197">
        <v>-12</v>
      </c>
      <c r="F19" s="197">
        <v>17</v>
      </c>
      <c r="G19" s="197">
        <v>31</v>
      </c>
      <c r="H19" s="197">
        <v>56</v>
      </c>
      <c r="I19" s="197">
        <v>36</v>
      </c>
      <c r="J19" s="197">
        <v>50</v>
      </c>
      <c r="K19" s="197">
        <v>54</v>
      </c>
      <c r="L19" s="197">
        <v>77</v>
      </c>
      <c r="M19" s="197">
        <v>91</v>
      </c>
      <c r="N19" s="197">
        <v>102</v>
      </c>
      <c r="O19" s="197">
        <v>151</v>
      </c>
      <c r="P19" s="197">
        <v>121</v>
      </c>
      <c r="Q19" s="197">
        <v>146</v>
      </c>
      <c r="R19" s="161">
        <v>184</v>
      </c>
      <c r="S19" s="161">
        <v>159</v>
      </c>
      <c r="T19" s="161">
        <v>196</v>
      </c>
      <c r="U19" s="161">
        <v>151</v>
      </c>
      <c r="V19" s="161">
        <v>156</v>
      </c>
      <c r="W19" s="161">
        <v>118</v>
      </c>
      <c r="X19" s="161">
        <v>107</v>
      </c>
      <c r="Y19" s="161">
        <v>115</v>
      </c>
      <c r="Z19" s="161">
        <v>74</v>
      </c>
      <c r="AA19" s="161">
        <v>63</v>
      </c>
      <c r="AB19" s="161">
        <v>49</v>
      </c>
      <c r="AC19" s="161">
        <v>61</v>
      </c>
      <c r="AD19" s="161">
        <v>27</v>
      </c>
      <c r="AE19" s="161">
        <v>49</v>
      </c>
      <c r="AF19" s="161">
        <v>30</v>
      </c>
      <c r="AG19" s="161">
        <v>35</v>
      </c>
      <c r="AH19" s="161">
        <v>43</v>
      </c>
      <c r="AI19" s="161">
        <v>36</v>
      </c>
      <c r="AJ19" s="161">
        <v>22</v>
      </c>
      <c r="AK19" s="161">
        <v>16</v>
      </c>
      <c r="AL19" s="161">
        <v>25</v>
      </c>
      <c r="AM19" s="161">
        <v>16</v>
      </c>
      <c r="AN19" s="161">
        <v>23</v>
      </c>
      <c r="AO19" s="161">
        <v>4</v>
      </c>
      <c r="AP19" s="161">
        <v>7</v>
      </c>
      <c r="AQ19" s="161">
        <v>12</v>
      </c>
      <c r="AR19" s="161">
        <v>13</v>
      </c>
      <c r="AS19" s="161">
        <v>8</v>
      </c>
      <c r="AT19" s="161">
        <v>13</v>
      </c>
      <c r="AU19" s="161">
        <v>14</v>
      </c>
      <c r="AV19" s="161">
        <v>13</v>
      </c>
      <c r="AW19" s="161">
        <v>14</v>
      </c>
      <c r="AX19" s="161">
        <v>23</v>
      </c>
    </row>
    <row r="20" spans="1:50" s="171" customFormat="1" ht="12.75" x14ac:dyDescent="0.2">
      <c r="A20" s="176" t="s">
        <v>159</v>
      </c>
      <c r="B20" s="175" t="s">
        <v>160</v>
      </c>
      <c r="C20" s="197">
        <v>1</v>
      </c>
      <c r="D20" s="197">
        <v>-2</v>
      </c>
      <c r="E20" s="197">
        <v>-4</v>
      </c>
      <c r="F20" s="197">
        <v>-8</v>
      </c>
      <c r="G20" s="197">
        <v>-3</v>
      </c>
      <c r="H20" s="197">
        <v>-2</v>
      </c>
      <c r="I20" s="197">
        <v>-1</v>
      </c>
      <c r="J20" s="197">
        <v>-8</v>
      </c>
      <c r="K20" s="197">
        <v>3</v>
      </c>
      <c r="L20" s="197">
        <v>1</v>
      </c>
      <c r="M20" s="197">
        <v>-2</v>
      </c>
      <c r="N20" s="197">
        <v>0</v>
      </c>
      <c r="O20" s="197">
        <v>-5</v>
      </c>
      <c r="P20" s="197">
        <v>3</v>
      </c>
      <c r="Q20" s="197">
        <v>3</v>
      </c>
      <c r="R20" s="161">
        <v>-4</v>
      </c>
      <c r="S20" s="161">
        <v>-4</v>
      </c>
      <c r="T20" s="161">
        <v>-3</v>
      </c>
      <c r="U20" s="161">
        <v>-4</v>
      </c>
      <c r="V20" s="161">
        <v>-5</v>
      </c>
      <c r="W20" s="161">
        <v>-3</v>
      </c>
      <c r="X20" s="161">
        <v>0</v>
      </c>
      <c r="Y20" s="161">
        <v>-2</v>
      </c>
      <c r="Z20" s="161">
        <v>-5</v>
      </c>
      <c r="AA20" s="161">
        <v>-8</v>
      </c>
      <c r="AB20" s="161">
        <v>0</v>
      </c>
      <c r="AC20" s="161">
        <v>-1</v>
      </c>
      <c r="AD20" s="161">
        <v>-4</v>
      </c>
      <c r="AE20" s="161">
        <v>-3</v>
      </c>
      <c r="AF20" s="161">
        <v>-1</v>
      </c>
      <c r="AG20" s="161">
        <v>-1</v>
      </c>
      <c r="AH20" s="161">
        <v>-2</v>
      </c>
      <c r="AI20" s="161">
        <v>3</v>
      </c>
      <c r="AJ20" s="161">
        <v>-1</v>
      </c>
      <c r="AK20" s="161">
        <v>-6</v>
      </c>
      <c r="AL20" s="161">
        <v>-3</v>
      </c>
      <c r="AM20" s="161">
        <v>-7</v>
      </c>
      <c r="AN20" s="161">
        <v>-6</v>
      </c>
      <c r="AO20" s="161">
        <v>-5</v>
      </c>
      <c r="AP20" s="161">
        <v>-2</v>
      </c>
      <c r="AQ20" s="161">
        <v>-5</v>
      </c>
      <c r="AR20" s="161">
        <v>-5</v>
      </c>
      <c r="AS20" s="161">
        <v>4</v>
      </c>
      <c r="AT20" s="161">
        <v>-4</v>
      </c>
      <c r="AU20" s="161">
        <v>-4</v>
      </c>
      <c r="AV20" s="161">
        <v>-4</v>
      </c>
      <c r="AW20" s="161">
        <v>-7</v>
      </c>
      <c r="AX20" s="161">
        <v>-4</v>
      </c>
    </row>
    <row r="21" spans="1:50" s="171" customFormat="1" ht="12.75" x14ac:dyDescent="0.2">
      <c r="A21" s="176" t="s">
        <v>161</v>
      </c>
      <c r="B21" s="175" t="s">
        <v>162</v>
      </c>
      <c r="C21" s="197">
        <v>2</v>
      </c>
      <c r="D21" s="197">
        <v>0</v>
      </c>
      <c r="E21" s="197">
        <v>9</v>
      </c>
      <c r="F21" s="197">
        <v>10</v>
      </c>
      <c r="G21" s="197">
        <v>10</v>
      </c>
      <c r="H21" s="197">
        <v>16</v>
      </c>
      <c r="I21" s="197">
        <v>10</v>
      </c>
      <c r="J21" s="197">
        <v>13</v>
      </c>
      <c r="K21" s="197">
        <v>11</v>
      </c>
      <c r="L21" s="197">
        <v>13</v>
      </c>
      <c r="M21" s="197">
        <v>12</v>
      </c>
      <c r="N21" s="197">
        <v>19</v>
      </c>
      <c r="O21" s="197">
        <v>14</v>
      </c>
      <c r="P21" s="197">
        <v>17</v>
      </c>
      <c r="Q21" s="197">
        <v>13</v>
      </c>
      <c r="R21" s="161">
        <v>14</v>
      </c>
      <c r="S21" s="161">
        <v>5</v>
      </c>
      <c r="T21" s="161">
        <v>13</v>
      </c>
      <c r="U21" s="161">
        <v>4</v>
      </c>
      <c r="V21" s="161">
        <v>-1</v>
      </c>
      <c r="W21" s="161">
        <v>3</v>
      </c>
      <c r="X21" s="161">
        <v>-8</v>
      </c>
      <c r="Y21" s="161">
        <v>1</v>
      </c>
      <c r="Z21" s="161">
        <v>1</v>
      </c>
      <c r="AA21" s="161">
        <v>-5</v>
      </c>
      <c r="AB21" s="161">
        <v>3</v>
      </c>
      <c r="AC21" s="161">
        <v>2</v>
      </c>
      <c r="AD21" s="161">
        <v>6</v>
      </c>
      <c r="AE21" s="161">
        <v>6</v>
      </c>
      <c r="AF21" s="161">
        <v>6</v>
      </c>
      <c r="AG21" s="161">
        <v>7</v>
      </c>
      <c r="AH21" s="161">
        <v>1</v>
      </c>
      <c r="AI21" s="161">
        <v>6</v>
      </c>
      <c r="AJ21" s="161">
        <v>-3</v>
      </c>
      <c r="AK21" s="161">
        <v>4</v>
      </c>
      <c r="AL21" s="161">
        <v>7</v>
      </c>
      <c r="AM21" s="161">
        <v>-1</v>
      </c>
      <c r="AN21" s="161">
        <v>3</v>
      </c>
      <c r="AO21" s="161">
        <v>9</v>
      </c>
      <c r="AP21" s="161">
        <v>-2</v>
      </c>
      <c r="AQ21" s="161">
        <v>4</v>
      </c>
      <c r="AR21" s="161">
        <v>0</v>
      </c>
      <c r="AS21" s="161">
        <v>2</v>
      </c>
      <c r="AT21" s="161">
        <v>1</v>
      </c>
      <c r="AU21" s="161">
        <v>2</v>
      </c>
      <c r="AV21" s="161">
        <v>3</v>
      </c>
      <c r="AW21" s="161">
        <v>7</v>
      </c>
      <c r="AX21" s="161">
        <v>7</v>
      </c>
    </row>
    <row r="22" spans="1:50" s="171" customFormat="1" ht="12.75" x14ac:dyDescent="0.2">
      <c r="A22" s="176" t="s">
        <v>163</v>
      </c>
      <c r="B22" s="175" t="s">
        <v>164</v>
      </c>
      <c r="C22" s="197">
        <v>-31</v>
      </c>
      <c r="D22" s="197">
        <v>-21</v>
      </c>
      <c r="E22" s="197">
        <v>-116</v>
      </c>
      <c r="F22" s="197">
        <v>148</v>
      </c>
      <c r="G22" s="197">
        <v>130</v>
      </c>
      <c r="H22" s="197">
        <v>173</v>
      </c>
      <c r="I22" s="197">
        <v>196</v>
      </c>
      <c r="J22" s="197">
        <v>153</v>
      </c>
      <c r="K22" s="197">
        <v>340</v>
      </c>
      <c r="L22" s="197">
        <v>249</v>
      </c>
      <c r="M22" s="197">
        <v>239</v>
      </c>
      <c r="N22" s="197">
        <v>377</v>
      </c>
      <c r="O22" s="197">
        <v>421</v>
      </c>
      <c r="P22" s="197">
        <v>365</v>
      </c>
      <c r="Q22" s="197">
        <v>381</v>
      </c>
      <c r="R22" s="161">
        <v>335</v>
      </c>
      <c r="S22" s="161">
        <v>218</v>
      </c>
      <c r="T22" s="161">
        <v>164</v>
      </c>
      <c r="U22" s="161">
        <v>194</v>
      </c>
      <c r="V22" s="161">
        <v>169</v>
      </c>
      <c r="W22" s="161">
        <v>83</v>
      </c>
      <c r="X22" s="161">
        <v>79</v>
      </c>
      <c r="Y22" s="161">
        <v>55</v>
      </c>
      <c r="Z22" s="161">
        <v>57</v>
      </c>
      <c r="AA22" s="161">
        <v>23</v>
      </c>
      <c r="AB22" s="161">
        <v>34</v>
      </c>
      <c r="AC22" s="161">
        <v>84</v>
      </c>
      <c r="AD22" s="161">
        <v>50</v>
      </c>
      <c r="AE22" s="161">
        <v>71</v>
      </c>
      <c r="AF22" s="161">
        <v>62</v>
      </c>
      <c r="AG22" s="161">
        <v>102</v>
      </c>
      <c r="AH22" s="161">
        <v>32</v>
      </c>
      <c r="AI22" s="161">
        <v>69</v>
      </c>
      <c r="AJ22" s="161">
        <v>106</v>
      </c>
      <c r="AK22" s="161">
        <v>93</v>
      </c>
      <c r="AL22" s="161">
        <v>127</v>
      </c>
      <c r="AM22" s="161">
        <v>211</v>
      </c>
      <c r="AN22" s="161">
        <v>174</v>
      </c>
      <c r="AO22" s="161">
        <v>174</v>
      </c>
      <c r="AP22" s="161">
        <v>136</v>
      </c>
      <c r="AQ22" s="161">
        <v>301</v>
      </c>
      <c r="AR22" s="161">
        <v>282</v>
      </c>
      <c r="AS22" s="161">
        <v>256</v>
      </c>
      <c r="AT22" s="161">
        <v>359</v>
      </c>
      <c r="AU22" s="161">
        <v>335</v>
      </c>
      <c r="AV22" s="161">
        <v>405</v>
      </c>
      <c r="AW22" s="161">
        <v>429</v>
      </c>
      <c r="AX22" s="161">
        <v>456</v>
      </c>
    </row>
    <row r="23" spans="1:50" s="171" customFormat="1" ht="12.75" x14ac:dyDescent="0.2">
      <c r="A23" s="176" t="s">
        <v>165</v>
      </c>
      <c r="B23" s="175" t="s">
        <v>166</v>
      </c>
      <c r="C23" s="197">
        <v>179</v>
      </c>
      <c r="D23" s="197">
        <v>215</v>
      </c>
      <c r="E23" s="197">
        <v>17</v>
      </c>
      <c r="F23" s="197">
        <v>236</v>
      </c>
      <c r="G23" s="197">
        <v>297</v>
      </c>
      <c r="H23" s="197">
        <v>290</v>
      </c>
      <c r="I23" s="197">
        <v>323</v>
      </c>
      <c r="J23" s="197">
        <v>391</v>
      </c>
      <c r="K23" s="197">
        <v>363</v>
      </c>
      <c r="L23" s="197">
        <v>428</v>
      </c>
      <c r="M23" s="197">
        <v>534</v>
      </c>
      <c r="N23" s="197">
        <v>511</v>
      </c>
      <c r="O23" s="197">
        <v>508</v>
      </c>
      <c r="P23" s="197">
        <v>558</v>
      </c>
      <c r="Q23" s="197">
        <v>573</v>
      </c>
      <c r="R23" s="161">
        <v>517</v>
      </c>
      <c r="S23" s="161">
        <v>497</v>
      </c>
      <c r="T23" s="161">
        <v>401</v>
      </c>
      <c r="U23" s="161">
        <v>260</v>
      </c>
      <c r="V23" s="161">
        <v>222</v>
      </c>
      <c r="W23" s="161">
        <v>199</v>
      </c>
      <c r="X23" s="161">
        <v>147</v>
      </c>
      <c r="Y23" s="161">
        <v>180</v>
      </c>
      <c r="Z23" s="161">
        <v>114</v>
      </c>
      <c r="AA23" s="161">
        <v>87</v>
      </c>
      <c r="AB23" s="161">
        <v>157</v>
      </c>
      <c r="AC23" s="161">
        <v>91</v>
      </c>
      <c r="AD23" s="161">
        <v>119</v>
      </c>
      <c r="AE23" s="161">
        <v>110</v>
      </c>
      <c r="AF23" s="161">
        <v>151</v>
      </c>
      <c r="AG23" s="161">
        <v>136</v>
      </c>
      <c r="AH23" s="161">
        <v>144</v>
      </c>
      <c r="AI23" s="161">
        <v>177</v>
      </c>
      <c r="AJ23" s="161">
        <v>165</v>
      </c>
      <c r="AK23" s="161">
        <v>174</v>
      </c>
      <c r="AL23" s="161">
        <v>180</v>
      </c>
      <c r="AM23" s="161">
        <v>213</v>
      </c>
      <c r="AN23" s="161">
        <v>209</v>
      </c>
      <c r="AO23" s="161">
        <v>135</v>
      </c>
      <c r="AP23" s="161">
        <v>121</v>
      </c>
      <c r="AQ23" s="161">
        <v>170</v>
      </c>
      <c r="AR23" s="161">
        <v>211</v>
      </c>
      <c r="AS23" s="161">
        <v>279</v>
      </c>
      <c r="AT23" s="161">
        <v>381</v>
      </c>
      <c r="AU23" s="161">
        <v>338</v>
      </c>
      <c r="AV23" s="161">
        <v>341</v>
      </c>
      <c r="AW23" s="161">
        <v>366</v>
      </c>
      <c r="AX23" s="161">
        <v>368</v>
      </c>
    </row>
    <row r="24" spans="1:50" s="171" customFormat="1" ht="12.75" x14ac:dyDescent="0.2">
      <c r="A24" s="176" t="s">
        <v>167</v>
      </c>
      <c r="B24" s="175" t="s">
        <v>168</v>
      </c>
      <c r="C24" s="197">
        <v>266</v>
      </c>
      <c r="D24" s="197">
        <v>297</v>
      </c>
      <c r="E24" s="197">
        <v>279</v>
      </c>
      <c r="F24" s="197">
        <v>361</v>
      </c>
      <c r="G24" s="197">
        <v>379</v>
      </c>
      <c r="H24" s="197">
        <v>417</v>
      </c>
      <c r="I24" s="197">
        <v>481</v>
      </c>
      <c r="J24" s="197">
        <v>520</v>
      </c>
      <c r="K24" s="197">
        <v>488</v>
      </c>
      <c r="L24" s="197">
        <v>500</v>
      </c>
      <c r="M24" s="197">
        <v>504</v>
      </c>
      <c r="N24" s="197">
        <v>514</v>
      </c>
      <c r="O24" s="197">
        <v>374</v>
      </c>
      <c r="P24" s="197">
        <v>323</v>
      </c>
      <c r="Q24" s="197">
        <v>236</v>
      </c>
      <c r="R24" s="161">
        <v>174</v>
      </c>
      <c r="S24" s="161">
        <v>139</v>
      </c>
      <c r="T24" s="161">
        <v>128</v>
      </c>
      <c r="U24" s="161">
        <v>121</v>
      </c>
      <c r="V24" s="161">
        <v>124</v>
      </c>
      <c r="W24" s="161">
        <v>80</v>
      </c>
      <c r="X24" s="161">
        <v>44</v>
      </c>
      <c r="Y24" s="161">
        <v>39</v>
      </c>
      <c r="Z24" s="161">
        <v>36</v>
      </c>
      <c r="AA24" s="161">
        <v>27</v>
      </c>
      <c r="AB24" s="161">
        <v>21</v>
      </c>
      <c r="AC24" s="161">
        <v>26</v>
      </c>
      <c r="AD24" s="161">
        <v>16</v>
      </c>
      <c r="AE24" s="161">
        <v>13</v>
      </c>
      <c r="AF24" s="161">
        <v>16</v>
      </c>
      <c r="AG24" s="161">
        <v>8</v>
      </c>
      <c r="AH24" s="161">
        <v>12</v>
      </c>
      <c r="AI24" s="161">
        <v>14</v>
      </c>
      <c r="AJ24" s="161">
        <v>9</v>
      </c>
      <c r="AK24" s="161">
        <v>0</v>
      </c>
      <c r="AL24" s="161">
        <v>2</v>
      </c>
      <c r="AM24" s="161">
        <v>3</v>
      </c>
      <c r="AN24" s="161">
        <v>0</v>
      </c>
      <c r="AO24" s="161">
        <v>4</v>
      </c>
      <c r="AP24" s="161">
        <v>5</v>
      </c>
      <c r="AQ24" s="161">
        <v>3</v>
      </c>
      <c r="AR24" s="161">
        <v>8</v>
      </c>
      <c r="AS24" s="161">
        <v>27</v>
      </c>
      <c r="AT24" s="161">
        <v>5</v>
      </c>
      <c r="AU24" s="161">
        <v>3</v>
      </c>
      <c r="AV24" s="161">
        <v>7</v>
      </c>
      <c r="AW24" s="161">
        <v>8</v>
      </c>
      <c r="AX24" s="161">
        <v>1</v>
      </c>
    </row>
    <row r="25" spans="1:50" s="171" customFormat="1" ht="12.75" x14ac:dyDescent="0.2">
      <c r="A25" s="176" t="s">
        <v>169</v>
      </c>
      <c r="B25" s="175" t="s">
        <v>170</v>
      </c>
      <c r="C25" s="197">
        <v>0</v>
      </c>
      <c r="D25" s="197">
        <v>-3</v>
      </c>
      <c r="E25" s="197">
        <v>-1</v>
      </c>
      <c r="F25" s="197">
        <v>0</v>
      </c>
      <c r="G25" s="197">
        <v>-1</v>
      </c>
      <c r="H25" s="197">
        <v>-4</v>
      </c>
      <c r="I25" s="197">
        <v>0</v>
      </c>
      <c r="J25" s="197">
        <v>-2</v>
      </c>
      <c r="K25" s="197">
        <v>-1</v>
      </c>
      <c r="L25" s="197">
        <v>-2</v>
      </c>
      <c r="M25" s="197">
        <v>0</v>
      </c>
      <c r="N25" s="197">
        <v>0</v>
      </c>
      <c r="O25" s="197">
        <v>0</v>
      </c>
      <c r="P25" s="197">
        <v>-2</v>
      </c>
      <c r="Q25" s="197">
        <v>-1</v>
      </c>
      <c r="R25" s="161">
        <v>-1</v>
      </c>
      <c r="S25" s="161">
        <v>1</v>
      </c>
      <c r="T25" s="161">
        <v>-1</v>
      </c>
      <c r="U25" s="161">
        <v>2</v>
      </c>
      <c r="V25" s="161">
        <v>1</v>
      </c>
      <c r="W25" s="161">
        <v>0</v>
      </c>
      <c r="X25" s="161">
        <v>0</v>
      </c>
      <c r="Y25" s="161">
        <v>0</v>
      </c>
      <c r="Z25" s="161">
        <v>0</v>
      </c>
      <c r="AA25" s="161">
        <v>-3</v>
      </c>
      <c r="AB25" s="161">
        <v>-1</v>
      </c>
      <c r="AC25" s="161">
        <v>1</v>
      </c>
      <c r="AD25" s="161">
        <v>0</v>
      </c>
      <c r="AE25" s="161">
        <v>-1</v>
      </c>
      <c r="AF25" s="161">
        <v>2</v>
      </c>
      <c r="AG25" s="161">
        <v>-1</v>
      </c>
      <c r="AH25" s="161">
        <v>0</v>
      </c>
      <c r="AI25" s="161">
        <v>0</v>
      </c>
      <c r="AJ25" s="161">
        <v>-2</v>
      </c>
      <c r="AK25" s="161">
        <v>0</v>
      </c>
      <c r="AL25" s="161">
        <v>-1</v>
      </c>
      <c r="AM25" s="161">
        <v>-1</v>
      </c>
      <c r="AN25" s="161">
        <v>-6</v>
      </c>
      <c r="AO25" s="161">
        <v>0</v>
      </c>
      <c r="AP25" s="161">
        <v>0</v>
      </c>
      <c r="AQ25" s="161">
        <v>1</v>
      </c>
      <c r="AR25" s="161">
        <v>3</v>
      </c>
      <c r="AS25" s="161">
        <v>5</v>
      </c>
      <c r="AT25" s="161">
        <v>0</v>
      </c>
      <c r="AU25" s="161">
        <v>-3</v>
      </c>
      <c r="AV25" s="161">
        <v>1</v>
      </c>
      <c r="AW25" s="161">
        <v>-2</v>
      </c>
      <c r="AX25" s="161">
        <v>0</v>
      </c>
    </row>
    <row r="26" spans="1:50" s="171" customFormat="1" ht="12.75" x14ac:dyDescent="0.2">
      <c r="A26" s="176" t="s">
        <v>171</v>
      </c>
      <c r="B26" s="175" t="s">
        <v>172</v>
      </c>
      <c r="C26" s="197">
        <v>-2</v>
      </c>
      <c r="D26" s="197">
        <v>9</v>
      </c>
      <c r="E26" s="197">
        <v>3</v>
      </c>
      <c r="F26" s="197">
        <v>2</v>
      </c>
      <c r="G26" s="197">
        <v>3</v>
      </c>
      <c r="H26" s="197">
        <v>11</v>
      </c>
      <c r="I26" s="197">
        <v>4</v>
      </c>
      <c r="J26" s="197">
        <v>5</v>
      </c>
      <c r="K26" s="197">
        <v>6</v>
      </c>
      <c r="L26" s="197">
        <v>-2</v>
      </c>
      <c r="M26" s="197">
        <v>6</v>
      </c>
      <c r="N26" s="197">
        <v>7</v>
      </c>
      <c r="O26" s="197">
        <v>6</v>
      </c>
      <c r="P26" s="197">
        <v>13</v>
      </c>
      <c r="Q26" s="197">
        <v>8</v>
      </c>
      <c r="R26" s="161">
        <v>17</v>
      </c>
      <c r="S26" s="161">
        <v>8</v>
      </c>
      <c r="T26" s="161">
        <v>11</v>
      </c>
      <c r="U26" s="161">
        <v>18</v>
      </c>
      <c r="V26" s="161">
        <v>14</v>
      </c>
      <c r="W26" s="161">
        <v>13</v>
      </c>
      <c r="X26" s="161">
        <v>7</v>
      </c>
      <c r="Y26" s="161">
        <v>11</v>
      </c>
      <c r="Z26" s="161">
        <v>0</v>
      </c>
      <c r="AA26" s="161">
        <v>6</v>
      </c>
      <c r="AB26" s="161">
        <v>0</v>
      </c>
      <c r="AC26" s="161">
        <v>-1</v>
      </c>
      <c r="AD26" s="161">
        <v>8</v>
      </c>
      <c r="AE26" s="161">
        <v>-2</v>
      </c>
      <c r="AF26" s="161">
        <v>0</v>
      </c>
      <c r="AG26" s="161">
        <v>0</v>
      </c>
      <c r="AH26" s="161">
        <v>-2</v>
      </c>
      <c r="AI26" s="161">
        <v>0</v>
      </c>
      <c r="AJ26" s="161">
        <v>0</v>
      </c>
      <c r="AK26" s="161">
        <v>-3</v>
      </c>
      <c r="AL26" s="161">
        <v>1</v>
      </c>
      <c r="AM26" s="161">
        <v>0</v>
      </c>
      <c r="AN26" s="161">
        <v>-2</v>
      </c>
      <c r="AO26" s="161">
        <v>-2</v>
      </c>
      <c r="AP26" s="161">
        <v>-3</v>
      </c>
      <c r="AQ26" s="161">
        <v>1</v>
      </c>
      <c r="AR26" s="161">
        <v>3</v>
      </c>
      <c r="AS26" s="161">
        <v>3</v>
      </c>
      <c r="AT26" s="161">
        <v>3</v>
      </c>
      <c r="AU26" s="161">
        <v>2</v>
      </c>
      <c r="AV26" s="161">
        <v>0</v>
      </c>
      <c r="AW26" s="161">
        <v>1</v>
      </c>
      <c r="AX26" s="161">
        <v>4</v>
      </c>
    </row>
    <row r="27" spans="1:50" s="171" customFormat="1" ht="12.75" x14ac:dyDescent="0.2">
      <c r="A27" s="176" t="s">
        <v>173</v>
      </c>
      <c r="B27" s="175" t="s">
        <v>174</v>
      </c>
      <c r="C27" s="197">
        <v>2</v>
      </c>
      <c r="D27" s="197">
        <v>-6</v>
      </c>
      <c r="E27" s="197">
        <v>11</v>
      </c>
      <c r="F27" s="197">
        <v>-1</v>
      </c>
      <c r="G27" s="197">
        <v>10</v>
      </c>
      <c r="H27" s="197">
        <v>9</v>
      </c>
      <c r="I27" s="197">
        <v>17</v>
      </c>
      <c r="J27" s="197">
        <v>30</v>
      </c>
      <c r="K27" s="197">
        <v>13</v>
      </c>
      <c r="L27" s="197">
        <v>32</v>
      </c>
      <c r="M27" s="197">
        <v>43</v>
      </c>
      <c r="N27" s="197">
        <v>31</v>
      </c>
      <c r="O27" s="197">
        <v>39</v>
      </c>
      <c r="P27" s="197">
        <v>33</v>
      </c>
      <c r="Q27" s="197">
        <v>43</v>
      </c>
      <c r="R27" s="161">
        <v>44</v>
      </c>
      <c r="S27" s="161">
        <v>50</v>
      </c>
      <c r="T27" s="161">
        <v>56</v>
      </c>
      <c r="U27" s="161">
        <v>59</v>
      </c>
      <c r="V27" s="161">
        <v>44</v>
      </c>
      <c r="W27" s="161">
        <v>42</v>
      </c>
      <c r="X27" s="161">
        <v>27</v>
      </c>
      <c r="Y27" s="161">
        <v>33</v>
      </c>
      <c r="Z27" s="161">
        <v>27</v>
      </c>
      <c r="AA27" s="161">
        <v>13</v>
      </c>
      <c r="AB27" s="161">
        <v>24</v>
      </c>
      <c r="AC27" s="161">
        <v>8</v>
      </c>
      <c r="AD27" s="161">
        <v>10</v>
      </c>
      <c r="AE27" s="161">
        <v>10</v>
      </c>
      <c r="AF27" s="161">
        <v>15</v>
      </c>
      <c r="AG27" s="161">
        <v>5</v>
      </c>
      <c r="AH27" s="161">
        <v>6</v>
      </c>
      <c r="AI27" s="161">
        <v>6</v>
      </c>
      <c r="AJ27" s="161">
        <v>5</v>
      </c>
      <c r="AK27" s="161">
        <v>-3</v>
      </c>
      <c r="AL27" s="161">
        <v>6</v>
      </c>
      <c r="AM27" s="161">
        <v>4</v>
      </c>
      <c r="AN27" s="161">
        <v>19</v>
      </c>
      <c r="AO27" s="161">
        <v>6</v>
      </c>
      <c r="AP27" s="161">
        <v>19</v>
      </c>
      <c r="AQ27" s="161">
        <v>11</v>
      </c>
      <c r="AR27" s="161">
        <v>14</v>
      </c>
      <c r="AS27" s="161">
        <v>23</v>
      </c>
      <c r="AT27" s="161">
        <v>29</v>
      </c>
      <c r="AU27" s="161">
        <v>23</v>
      </c>
      <c r="AV27" s="161">
        <v>30</v>
      </c>
      <c r="AW27" s="161">
        <v>34</v>
      </c>
      <c r="AX27" s="161">
        <v>28</v>
      </c>
    </row>
    <row r="28" spans="1:50" s="171" customFormat="1" ht="12.75" x14ac:dyDescent="0.2">
      <c r="A28" s="176" t="s">
        <v>175</v>
      </c>
      <c r="B28" s="175" t="s">
        <v>176</v>
      </c>
      <c r="C28" s="197">
        <v>-8</v>
      </c>
      <c r="D28" s="197">
        <v>-3</v>
      </c>
      <c r="E28" s="197">
        <v>-5</v>
      </c>
      <c r="F28" s="197">
        <v>4</v>
      </c>
      <c r="G28" s="197">
        <v>-2</v>
      </c>
      <c r="H28" s="197">
        <v>-14</v>
      </c>
      <c r="I28" s="197">
        <v>5</v>
      </c>
      <c r="J28" s="197">
        <v>-9</v>
      </c>
      <c r="K28" s="197">
        <v>0</v>
      </c>
      <c r="L28" s="197">
        <v>-2</v>
      </c>
      <c r="M28" s="197">
        <v>-6</v>
      </c>
      <c r="N28" s="197">
        <v>5</v>
      </c>
      <c r="O28" s="197">
        <v>3</v>
      </c>
      <c r="P28" s="197">
        <v>3</v>
      </c>
      <c r="Q28" s="197">
        <v>-14</v>
      </c>
      <c r="R28" s="161">
        <v>-3</v>
      </c>
      <c r="S28" s="161">
        <v>1</v>
      </c>
      <c r="T28" s="161">
        <v>-8</v>
      </c>
      <c r="U28" s="161">
        <v>-9</v>
      </c>
      <c r="V28" s="161">
        <v>-2</v>
      </c>
      <c r="W28" s="161">
        <v>-2</v>
      </c>
      <c r="X28" s="161">
        <v>1</v>
      </c>
      <c r="Y28" s="161">
        <v>-3</v>
      </c>
      <c r="Z28" s="161">
        <v>-1</v>
      </c>
      <c r="AA28" s="161">
        <v>3</v>
      </c>
      <c r="AB28" s="161">
        <v>-6</v>
      </c>
      <c r="AC28" s="161">
        <v>-7</v>
      </c>
      <c r="AD28" s="161">
        <v>-4</v>
      </c>
      <c r="AE28" s="161">
        <v>-2</v>
      </c>
      <c r="AF28" s="161">
        <v>0</v>
      </c>
      <c r="AG28" s="161">
        <v>0</v>
      </c>
      <c r="AH28" s="161">
        <v>-1</v>
      </c>
      <c r="AI28" s="161">
        <v>2</v>
      </c>
      <c r="AJ28" s="161">
        <v>5</v>
      </c>
      <c r="AK28" s="161">
        <v>-4</v>
      </c>
      <c r="AL28" s="161">
        <v>-4</v>
      </c>
      <c r="AM28" s="161">
        <v>5</v>
      </c>
      <c r="AN28" s="161">
        <v>-4</v>
      </c>
      <c r="AO28" s="161">
        <v>14</v>
      </c>
      <c r="AP28" s="161">
        <v>20</v>
      </c>
      <c r="AQ28" s="161">
        <v>24</v>
      </c>
      <c r="AR28" s="161">
        <v>6</v>
      </c>
      <c r="AS28" s="161">
        <v>46</v>
      </c>
      <c r="AT28" s="161">
        <v>4</v>
      </c>
      <c r="AU28" s="161">
        <v>0</v>
      </c>
      <c r="AV28" s="161">
        <v>14</v>
      </c>
      <c r="AW28" s="161">
        <v>10</v>
      </c>
      <c r="AX28" s="161">
        <v>11</v>
      </c>
    </row>
    <row r="29" spans="1:50" s="171" customFormat="1" ht="12.75" x14ac:dyDescent="0.2">
      <c r="A29" s="176" t="s">
        <v>177</v>
      </c>
      <c r="B29" s="175" t="s">
        <v>178</v>
      </c>
      <c r="C29" s="197">
        <v>-6</v>
      </c>
      <c r="D29" s="197">
        <v>-4</v>
      </c>
      <c r="E29" s="197">
        <v>-10</v>
      </c>
      <c r="F29" s="197">
        <v>-9</v>
      </c>
      <c r="G29" s="197">
        <v>-14</v>
      </c>
      <c r="H29" s="197">
        <v>-11</v>
      </c>
      <c r="I29" s="197">
        <v>-7</v>
      </c>
      <c r="J29" s="197">
        <v>3</v>
      </c>
      <c r="K29" s="197">
        <v>4</v>
      </c>
      <c r="L29" s="197">
        <v>1</v>
      </c>
      <c r="M29" s="197">
        <v>3</v>
      </c>
      <c r="N29" s="197">
        <v>-1</v>
      </c>
      <c r="O29" s="197">
        <v>7</v>
      </c>
      <c r="P29" s="197">
        <v>7</v>
      </c>
      <c r="Q29" s="197">
        <v>0</v>
      </c>
      <c r="R29" s="161">
        <v>-6</v>
      </c>
      <c r="S29" s="161">
        <v>7</v>
      </c>
      <c r="T29" s="161">
        <v>-1</v>
      </c>
      <c r="U29" s="161">
        <v>2</v>
      </c>
      <c r="V29" s="161">
        <v>-2</v>
      </c>
      <c r="W29" s="161">
        <v>5</v>
      </c>
      <c r="X29" s="161">
        <v>-3</v>
      </c>
      <c r="Y29" s="161">
        <v>3</v>
      </c>
      <c r="Z29" s="161">
        <v>-3</v>
      </c>
      <c r="AA29" s="161">
        <v>3</v>
      </c>
      <c r="AB29" s="161">
        <v>1</v>
      </c>
      <c r="AC29" s="161">
        <v>2</v>
      </c>
      <c r="AD29" s="161">
        <v>1</v>
      </c>
      <c r="AE29" s="161">
        <v>1</v>
      </c>
      <c r="AF29" s="161">
        <v>-2</v>
      </c>
      <c r="AG29" s="161">
        <v>0</v>
      </c>
      <c r="AH29" s="161">
        <v>1</v>
      </c>
      <c r="AI29" s="161">
        <v>0</v>
      </c>
      <c r="AJ29" s="161">
        <v>-4</v>
      </c>
      <c r="AK29" s="161">
        <v>4</v>
      </c>
      <c r="AL29" s="161">
        <v>-1</v>
      </c>
      <c r="AM29" s="161">
        <v>1</v>
      </c>
      <c r="AN29" s="161">
        <v>1</v>
      </c>
      <c r="AO29" s="161">
        <v>2</v>
      </c>
      <c r="AP29" s="161">
        <v>-1</v>
      </c>
      <c r="AQ29" s="161">
        <v>2</v>
      </c>
      <c r="AR29" s="161">
        <v>3</v>
      </c>
      <c r="AS29" s="161">
        <v>2</v>
      </c>
      <c r="AT29" s="161">
        <v>-2</v>
      </c>
      <c r="AU29" s="161">
        <v>-1</v>
      </c>
      <c r="AV29" s="161">
        <v>-2</v>
      </c>
      <c r="AW29" s="161">
        <v>-2</v>
      </c>
      <c r="AX29" s="161">
        <v>1</v>
      </c>
    </row>
    <row r="30" spans="1:50" s="171" customFormat="1" ht="12.75" x14ac:dyDescent="0.2">
      <c r="A30" s="176" t="s">
        <v>179</v>
      </c>
      <c r="B30" s="175" t="s">
        <v>180</v>
      </c>
      <c r="C30" s="197">
        <v>0</v>
      </c>
      <c r="D30" s="197">
        <v>-3</v>
      </c>
      <c r="E30" s="197">
        <v>-10</v>
      </c>
      <c r="F30" s="197">
        <v>-5</v>
      </c>
      <c r="G30" s="197">
        <v>-1</v>
      </c>
      <c r="H30" s="197">
        <v>-3</v>
      </c>
      <c r="I30" s="197">
        <v>2</v>
      </c>
      <c r="J30" s="197">
        <v>-2</v>
      </c>
      <c r="K30" s="197">
        <v>0</v>
      </c>
      <c r="L30" s="197">
        <v>0</v>
      </c>
      <c r="M30" s="197">
        <v>-1</v>
      </c>
      <c r="N30" s="197">
        <v>1</v>
      </c>
      <c r="O30" s="197">
        <v>-1</v>
      </c>
      <c r="P30" s="197">
        <v>1</v>
      </c>
      <c r="Q30" s="197">
        <v>1</v>
      </c>
      <c r="R30" s="161">
        <v>0</v>
      </c>
      <c r="S30" s="161">
        <v>2</v>
      </c>
      <c r="T30" s="161">
        <v>1</v>
      </c>
      <c r="U30" s="161">
        <v>3</v>
      </c>
      <c r="V30" s="161">
        <v>4</v>
      </c>
      <c r="W30" s="161">
        <v>1</v>
      </c>
      <c r="X30" s="161">
        <v>1</v>
      </c>
      <c r="Y30" s="161">
        <v>2</v>
      </c>
      <c r="Z30" s="161">
        <v>1</v>
      </c>
      <c r="AA30" s="161">
        <v>-1</v>
      </c>
      <c r="AB30" s="161">
        <v>-2</v>
      </c>
      <c r="AC30" s="161">
        <v>1</v>
      </c>
      <c r="AD30" s="161">
        <v>0</v>
      </c>
      <c r="AE30" s="161">
        <v>-1</v>
      </c>
      <c r="AF30" s="161">
        <v>0</v>
      </c>
      <c r="AG30" s="161">
        <v>0</v>
      </c>
      <c r="AH30" s="161">
        <v>0</v>
      </c>
      <c r="AI30" s="161">
        <v>-1</v>
      </c>
      <c r="AJ30" s="161">
        <v>-2</v>
      </c>
      <c r="AK30" s="161">
        <v>0</v>
      </c>
      <c r="AL30" s="161">
        <v>0</v>
      </c>
      <c r="AM30" s="161">
        <v>0</v>
      </c>
      <c r="AN30" s="161">
        <v>-2</v>
      </c>
      <c r="AO30" s="161">
        <v>-2</v>
      </c>
      <c r="AP30" s="161">
        <v>1</v>
      </c>
      <c r="AQ30" s="161">
        <v>2</v>
      </c>
      <c r="AR30" s="161">
        <v>-2</v>
      </c>
      <c r="AS30" s="161">
        <v>6</v>
      </c>
      <c r="AT30" s="161">
        <v>1</v>
      </c>
      <c r="AU30" s="161">
        <v>3</v>
      </c>
      <c r="AV30" s="161">
        <v>-1</v>
      </c>
      <c r="AW30" s="161">
        <v>1</v>
      </c>
      <c r="AX30" s="161">
        <v>-1</v>
      </c>
    </row>
    <row r="31" spans="1:50" s="171" customFormat="1" ht="12.75" x14ac:dyDescent="0.2">
      <c r="A31" s="176" t="s">
        <v>181</v>
      </c>
      <c r="B31" s="175" t="s">
        <v>182</v>
      </c>
      <c r="C31" s="197">
        <v>250</v>
      </c>
      <c r="D31" s="197">
        <v>306</v>
      </c>
      <c r="E31" s="197">
        <v>166</v>
      </c>
      <c r="F31" s="197">
        <v>183</v>
      </c>
      <c r="G31" s="197">
        <v>258</v>
      </c>
      <c r="H31" s="197">
        <v>248</v>
      </c>
      <c r="I31" s="197">
        <v>294</v>
      </c>
      <c r="J31" s="197">
        <v>259</v>
      </c>
      <c r="K31" s="197">
        <v>306</v>
      </c>
      <c r="L31" s="197">
        <v>333</v>
      </c>
      <c r="M31" s="197">
        <v>364</v>
      </c>
      <c r="N31" s="197">
        <v>432</v>
      </c>
      <c r="O31" s="197">
        <v>514</v>
      </c>
      <c r="P31" s="197">
        <v>530</v>
      </c>
      <c r="Q31" s="197">
        <v>646</v>
      </c>
      <c r="R31" s="161">
        <v>561</v>
      </c>
      <c r="S31" s="161">
        <v>694</v>
      </c>
      <c r="T31" s="161">
        <v>651</v>
      </c>
      <c r="U31" s="161">
        <v>664</v>
      </c>
      <c r="V31" s="161">
        <v>589</v>
      </c>
      <c r="W31" s="161">
        <v>472</v>
      </c>
      <c r="X31" s="161">
        <v>360</v>
      </c>
      <c r="Y31" s="161">
        <v>211</v>
      </c>
      <c r="Z31" s="161">
        <v>123</v>
      </c>
      <c r="AA31" s="161">
        <v>77</v>
      </c>
      <c r="AB31" s="161">
        <v>74</v>
      </c>
      <c r="AC31" s="161">
        <v>72</v>
      </c>
      <c r="AD31" s="161">
        <v>109</v>
      </c>
      <c r="AE31" s="161">
        <v>99</v>
      </c>
      <c r="AF31" s="161">
        <v>119</v>
      </c>
      <c r="AG31" s="161">
        <v>116</v>
      </c>
      <c r="AH31" s="161">
        <v>82</v>
      </c>
      <c r="AI31" s="161">
        <v>106</v>
      </c>
      <c r="AJ31" s="161">
        <v>108</v>
      </c>
      <c r="AK31" s="161">
        <v>67</v>
      </c>
      <c r="AL31" s="161">
        <v>56</v>
      </c>
      <c r="AM31" s="161">
        <v>53</v>
      </c>
      <c r="AN31" s="161">
        <v>41</v>
      </c>
      <c r="AO31" s="161">
        <v>27</v>
      </c>
      <c r="AP31" s="161">
        <v>45</v>
      </c>
      <c r="AQ31" s="161">
        <v>41</v>
      </c>
      <c r="AR31" s="161">
        <v>35</v>
      </c>
      <c r="AS31" s="161">
        <v>48</v>
      </c>
      <c r="AT31" s="161">
        <v>57</v>
      </c>
      <c r="AU31" s="161">
        <v>41</v>
      </c>
      <c r="AV31" s="161">
        <v>31</v>
      </c>
      <c r="AW31" s="161">
        <v>44</v>
      </c>
      <c r="AX31" s="161">
        <v>44</v>
      </c>
    </row>
    <row r="32" spans="1:50" s="171" customFormat="1" ht="12.75" x14ac:dyDescent="0.2">
      <c r="A32" s="176" t="s">
        <v>183</v>
      </c>
      <c r="B32" s="175" t="s">
        <v>184</v>
      </c>
      <c r="C32" s="197">
        <v>5</v>
      </c>
      <c r="D32" s="197">
        <v>11</v>
      </c>
      <c r="E32" s="197">
        <v>12</v>
      </c>
      <c r="F32" s="197">
        <v>27</v>
      </c>
      <c r="G32" s="197">
        <v>20</v>
      </c>
      <c r="H32" s="197">
        <v>22</v>
      </c>
      <c r="I32" s="197">
        <v>54</v>
      </c>
      <c r="J32" s="197">
        <v>44</v>
      </c>
      <c r="K32" s="197">
        <v>46</v>
      </c>
      <c r="L32" s="197">
        <v>52</v>
      </c>
      <c r="M32" s="197">
        <v>57</v>
      </c>
      <c r="N32" s="197">
        <v>91</v>
      </c>
      <c r="O32" s="197">
        <v>85</v>
      </c>
      <c r="P32" s="197">
        <v>92</v>
      </c>
      <c r="Q32" s="197">
        <v>36</v>
      </c>
      <c r="R32" s="161">
        <v>79</v>
      </c>
      <c r="S32" s="161">
        <v>86</v>
      </c>
      <c r="T32" s="161">
        <v>70</v>
      </c>
      <c r="U32" s="161">
        <v>70</v>
      </c>
      <c r="V32" s="161">
        <v>69</v>
      </c>
      <c r="W32" s="161">
        <v>45</v>
      </c>
      <c r="X32" s="161">
        <v>27</v>
      </c>
      <c r="Y32" s="161">
        <v>20</v>
      </c>
      <c r="Z32" s="161">
        <v>15</v>
      </c>
      <c r="AA32" s="161">
        <v>15</v>
      </c>
      <c r="AB32" s="161">
        <v>16</v>
      </c>
      <c r="AC32" s="161">
        <v>12</v>
      </c>
      <c r="AD32" s="161">
        <v>22</v>
      </c>
      <c r="AE32" s="161">
        <v>1</v>
      </c>
      <c r="AF32" s="161">
        <v>23</v>
      </c>
      <c r="AG32" s="161">
        <v>18</v>
      </c>
      <c r="AH32" s="161">
        <v>15</v>
      </c>
      <c r="AI32" s="161">
        <v>20</v>
      </c>
      <c r="AJ32" s="161">
        <v>8</v>
      </c>
      <c r="AK32" s="161">
        <v>19</v>
      </c>
      <c r="AL32" s="161">
        <v>16</v>
      </c>
      <c r="AM32" s="161">
        <v>14</v>
      </c>
      <c r="AN32" s="161">
        <v>7</v>
      </c>
      <c r="AO32" s="161">
        <v>7</v>
      </c>
      <c r="AP32" s="161">
        <v>1</v>
      </c>
      <c r="AQ32" s="161">
        <v>2</v>
      </c>
      <c r="AR32" s="161">
        <v>7</v>
      </c>
      <c r="AS32" s="161">
        <v>19</v>
      </c>
      <c r="AT32" s="161">
        <v>8</v>
      </c>
      <c r="AU32" s="161">
        <v>9</v>
      </c>
      <c r="AV32" s="161">
        <v>18</v>
      </c>
      <c r="AW32" s="161">
        <v>16</v>
      </c>
      <c r="AX32" s="161">
        <v>10</v>
      </c>
    </row>
    <row r="33" spans="1:50" s="171" customFormat="1" ht="12.75" x14ac:dyDescent="0.2">
      <c r="A33" s="176" t="s">
        <v>185</v>
      </c>
      <c r="B33" s="175" t="s">
        <v>186</v>
      </c>
      <c r="C33" s="197">
        <v>-4</v>
      </c>
      <c r="D33" s="197">
        <v>-1</v>
      </c>
      <c r="E33" s="197">
        <v>1</v>
      </c>
      <c r="F33" s="197">
        <v>-1</v>
      </c>
      <c r="G33" s="197">
        <v>0</v>
      </c>
      <c r="H33" s="197">
        <v>2</v>
      </c>
      <c r="I33" s="197">
        <v>0</v>
      </c>
      <c r="J33" s="197">
        <v>-1</v>
      </c>
      <c r="K33" s="197">
        <v>-1</v>
      </c>
      <c r="L33" s="197">
        <v>-1</v>
      </c>
      <c r="M33" s="197">
        <v>-2</v>
      </c>
      <c r="N33" s="197">
        <v>-1</v>
      </c>
      <c r="O33" s="197">
        <v>0</v>
      </c>
      <c r="P33" s="197">
        <v>4</v>
      </c>
      <c r="Q33" s="197">
        <v>2</v>
      </c>
      <c r="R33" s="161">
        <v>-2</v>
      </c>
      <c r="S33" s="161">
        <v>0</v>
      </c>
      <c r="T33" s="161">
        <v>-1</v>
      </c>
      <c r="U33" s="161">
        <v>-3</v>
      </c>
      <c r="V33" s="161">
        <v>1</v>
      </c>
      <c r="W33" s="161">
        <v>1</v>
      </c>
      <c r="X33" s="161">
        <v>-1</v>
      </c>
      <c r="Y33" s="161">
        <v>1</v>
      </c>
      <c r="Z33" s="161">
        <v>1</v>
      </c>
      <c r="AA33" s="161">
        <v>2</v>
      </c>
      <c r="AB33" s="161">
        <v>1</v>
      </c>
      <c r="AC33" s="161">
        <v>0</v>
      </c>
      <c r="AD33" s="161">
        <v>-2</v>
      </c>
      <c r="AE33" s="161">
        <v>-2</v>
      </c>
      <c r="AF33" s="161">
        <v>1</v>
      </c>
      <c r="AG33" s="161">
        <v>4</v>
      </c>
      <c r="AH33" s="161">
        <v>0</v>
      </c>
      <c r="AI33" s="161">
        <v>1</v>
      </c>
      <c r="AJ33" s="161">
        <v>1</v>
      </c>
      <c r="AK33" s="161">
        <v>2</v>
      </c>
      <c r="AL33" s="161">
        <v>0</v>
      </c>
      <c r="AM33" s="161">
        <v>1</v>
      </c>
      <c r="AN33" s="161">
        <v>-4</v>
      </c>
      <c r="AO33" s="161">
        <v>4</v>
      </c>
      <c r="AP33" s="161">
        <v>4</v>
      </c>
      <c r="AQ33" s="161">
        <v>1</v>
      </c>
      <c r="AR33" s="161">
        <v>2</v>
      </c>
      <c r="AS33" s="161">
        <v>3</v>
      </c>
      <c r="AT33" s="161">
        <v>4</v>
      </c>
      <c r="AU33" s="161">
        <v>-1</v>
      </c>
      <c r="AV33" s="161">
        <v>8</v>
      </c>
      <c r="AW33" s="161">
        <v>0</v>
      </c>
      <c r="AX33" s="161">
        <v>-1</v>
      </c>
    </row>
    <row r="34" spans="1:50" s="171" customFormat="1" ht="12.75" x14ac:dyDescent="0.2">
      <c r="A34" s="176" t="s">
        <v>187</v>
      </c>
      <c r="B34" s="175" t="s">
        <v>188</v>
      </c>
      <c r="C34" s="197">
        <v>-2</v>
      </c>
      <c r="D34" s="197">
        <v>-6</v>
      </c>
      <c r="E34" s="197">
        <v>-4</v>
      </c>
      <c r="F34" s="197">
        <v>-7</v>
      </c>
      <c r="G34" s="197">
        <v>-6</v>
      </c>
      <c r="H34" s="197">
        <v>-2</v>
      </c>
      <c r="I34" s="197">
        <v>-6</v>
      </c>
      <c r="J34" s="197">
        <v>-3</v>
      </c>
      <c r="K34" s="197">
        <v>-7</v>
      </c>
      <c r="L34" s="197">
        <v>-7</v>
      </c>
      <c r="M34" s="197">
        <v>-1</v>
      </c>
      <c r="N34" s="197">
        <v>0</v>
      </c>
      <c r="O34" s="197">
        <v>-2</v>
      </c>
      <c r="P34" s="197">
        <v>-3</v>
      </c>
      <c r="Q34" s="197">
        <v>-1</v>
      </c>
      <c r="R34" s="161">
        <v>-1</v>
      </c>
      <c r="S34" s="161">
        <v>-1</v>
      </c>
      <c r="T34" s="161">
        <v>-2</v>
      </c>
      <c r="U34" s="161">
        <v>2</v>
      </c>
      <c r="V34" s="161">
        <v>-7</v>
      </c>
      <c r="W34" s="161">
        <v>-1</v>
      </c>
      <c r="X34" s="161">
        <v>0</v>
      </c>
      <c r="Y34" s="161">
        <v>-5</v>
      </c>
      <c r="Z34" s="161">
        <v>-7</v>
      </c>
      <c r="AA34" s="161">
        <v>-5</v>
      </c>
      <c r="AB34" s="161">
        <v>-4</v>
      </c>
      <c r="AC34" s="161">
        <v>2</v>
      </c>
      <c r="AD34" s="161">
        <v>0</v>
      </c>
      <c r="AE34" s="161">
        <v>-1</v>
      </c>
      <c r="AF34" s="161">
        <v>1</v>
      </c>
      <c r="AG34" s="161">
        <v>2</v>
      </c>
      <c r="AH34" s="161">
        <v>-4</v>
      </c>
      <c r="AI34" s="161">
        <v>-4</v>
      </c>
      <c r="AJ34" s="161">
        <v>-4</v>
      </c>
      <c r="AK34" s="161">
        <v>-3</v>
      </c>
      <c r="AL34" s="161">
        <v>-4</v>
      </c>
      <c r="AM34" s="161">
        <v>-3</v>
      </c>
      <c r="AN34" s="161">
        <v>-1</v>
      </c>
      <c r="AO34" s="161">
        <v>2</v>
      </c>
      <c r="AP34" s="161">
        <v>-5</v>
      </c>
      <c r="AQ34" s="161">
        <v>-1</v>
      </c>
      <c r="AR34" s="161">
        <v>-5</v>
      </c>
      <c r="AS34" s="161">
        <v>-5</v>
      </c>
      <c r="AT34" s="161">
        <v>0</v>
      </c>
      <c r="AU34" s="161">
        <v>0</v>
      </c>
      <c r="AV34" s="161">
        <v>2</v>
      </c>
      <c r="AW34" s="161">
        <v>-3</v>
      </c>
      <c r="AX34" s="161">
        <v>6</v>
      </c>
    </row>
    <row r="35" spans="1:50" s="171" customFormat="1" ht="12.75" x14ac:dyDescent="0.2">
      <c r="A35" s="176" t="s">
        <v>189</v>
      </c>
      <c r="B35" s="175" t="s">
        <v>190</v>
      </c>
      <c r="C35" s="197">
        <v>14</v>
      </c>
      <c r="D35" s="197">
        <v>32</v>
      </c>
      <c r="E35" s="197">
        <v>-34</v>
      </c>
      <c r="F35" s="197">
        <v>-8</v>
      </c>
      <c r="G35" s="197">
        <v>14</v>
      </c>
      <c r="H35" s="197">
        <v>35</v>
      </c>
      <c r="I35" s="197">
        <v>42</v>
      </c>
      <c r="J35" s="197">
        <v>26</v>
      </c>
      <c r="K35" s="197">
        <v>22</v>
      </c>
      <c r="L35" s="197">
        <v>61</v>
      </c>
      <c r="M35" s="197">
        <v>58</v>
      </c>
      <c r="N35" s="197">
        <v>113</v>
      </c>
      <c r="O35" s="197">
        <v>73</v>
      </c>
      <c r="P35" s="197">
        <v>91</v>
      </c>
      <c r="Q35" s="197">
        <v>111</v>
      </c>
      <c r="R35" s="161">
        <v>102</v>
      </c>
      <c r="S35" s="161">
        <v>105</v>
      </c>
      <c r="T35" s="161">
        <v>113</v>
      </c>
      <c r="U35" s="161">
        <v>90</v>
      </c>
      <c r="V35" s="161">
        <v>80</v>
      </c>
      <c r="W35" s="161">
        <v>77</v>
      </c>
      <c r="X35" s="161">
        <v>77</v>
      </c>
      <c r="Y35" s="161">
        <v>23</v>
      </c>
      <c r="Z35" s="161">
        <v>31</v>
      </c>
      <c r="AA35" s="161">
        <v>20</v>
      </c>
      <c r="AB35" s="161">
        <v>-4</v>
      </c>
      <c r="AC35" s="161">
        <v>0</v>
      </c>
      <c r="AD35" s="161">
        <v>3</v>
      </c>
      <c r="AE35" s="161">
        <v>-49</v>
      </c>
      <c r="AF35" s="161">
        <v>-5</v>
      </c>
      <c r="AG35" s="161">
        <v>-24</v>
      </c>
      <c r="AH35" s="161">
        <v>14</v>
      </c>
      <c r="AI35" s="161">
        <v>6</v>
      </c>
      <c r="AJ35" s="161">
        <v>31</v>
      </c>
      <c r="AK35" s="161">
        <v>24</v>
      </c>
      <c r="AL35" s="161">
        <v>6</v>
      </c>
      <c r="AM35" s="161">
        <v>3</v>
      </c>
      <c r="AN35" s="161">
        <v>11</v>
      </c>
      <c r="AO35" s="161">
        <v>11</v>
      </c>
      <c r="AP35" s="161">
        <v>0</v>
      </c>
      <c r="AQ35" s="161">
        <v>2</v>
      </c>
      <c r="AR35" s="161">
        <v>7</v>
      </c>
      <c r="AS35" s="161">
        <v>7</v>
      </c>
      <c r="AT35" s="161">
        <v>6</v>
      </c>
      <c r="AU35" s="161">
        <v>9</v>
      </c>
      <c r="AV35" s="161">
        <v>4</v>
      </c>
      <c r="AW35" s="161">
        <v>7</v>
      </c>
      <c r="AX35" s="161">
        <v>9</v>
      </c>
    </row>
    <row r="36" spans="1:50" s="171" customFormat="1" ht="12.75" x14ac:dyDescent="0.2">
      <c r="A36" s="176" t="s">
        <v>191</v>
      </c>
      <c r="B36" s="175" t="s">
        <v>192</v>
      </c>
      <c r="C36" s="197">
        <v>-9</v>
      </c>
      <c r="D36" s="197">
        <v>-5</v>
      </c>
      <c r="E36" s="197">
        <v>-15</v>
      </c>
      <c r="F36" s="197">
        <v>-11</v>
      </c>
      <c r="G36" s="197">
        <v>-16</v>
      </c>
      <c r="H36" s="197">
        <v>-12</v>
      </c>
      <c r="I36" s="197">
        <v>-6</v>
      </c>
      <c r="J36" s="197">
        <v>-7</v>
      </c>
      <c r="K36" s="197">
        <v>-14</v>
      </c>
      <c r="L36" s="197">
        <v>8</v>
      </c>
      <c r="M36" s="197">
        <v>-1</v>
      </c>
      <c r="N36" s="197">
        <v>8</v>
      </c>
      <c r="O36" s="197">
        <v>3</v>
      </c>
      <c r="P36" s="197">
        <v>4</v>
      </c>
      <c r="Q36" s="197">
        <v>10</v>
      </c>
      <c r="R36" s="161">
        <v>12</v>
      </c>
      <c r="S36" s="161">
        <v>7</v>
      </c>
      <c r="T36" s="161">
        <v>6</v>
      </c>
      <c r="U36" s="161">
        <v>12</v>
      </c>
      <c r="V36" s="161">
        <v>1</v>
      </c>
      <c r="W36" s="161">
        <v>7</v>
      </c>
      <c r="X36" s="161">
        <v>4</v>
      </c>
      <c r="Y36" s="161">
        <v>-4</v>
      </c>
      <c r="Z36" s="161">
        <v>-2</v>
      </c>
      <c r="AA36" s="161">
        <v>-2</v>
      </c>
      <c r="AB36" s="161">
        <v>0</v>
      </c>
      <c r="AC36" s="161">
        <v>-3</v>
      </c>
      <c r="AD36" s="161">
        <v>2</v>
      </c>
      <c r="AE36" s="161">
        <v>4</v>
      </c>
      <c r="AF36" s="161">
        <v>0</v>
      </c>
      <c r="AG36" s="161">
        <v>8</v>
      </c>
      <c r="AH36" s="161">
        <v>3</v>
      </c>
      <c r="AI36" s="161">
        <v>9</v>
      </c>
      <c r="AJ36" s="161">
        <v>-2</v>
      </c>
      <c r="AK36" s="161">
        <v>9</v>
      </c>
      <c r="AL36" s="161">
        <v>8</v>
      </c>
      <c r="AM36" s="161">
        <v>1</v>
      </c>
      <c r="AN36" s="161">
        <v>6</v>
      </c>
      <c r="AO36" s="161">
        <v>17</v>
      </c>
      <c r="AP36" s="161">
        <v>8</v>
      </c>
      <c r="AQ36" s="161">
        <v>1</v>
      </c>
      <c r="AR36" s="161">
        <v>7</v>
      </c>
      <c r="AS36" s="161">
        <v>11</v>
      </c>
      <c r="AT36" s="161">
        <v>23</v>
      </c>
      <c r="AU36" s="161">
        <v>16</v>
      </c>
      <c r="AV36" s="161">
        <v>15</v>
      </c>
      <c r="AW36" s="161">
        <v>16</v>
      </c>
      <c r="AX36" s="161">
        <v>27</v>
      </c>
    </row>
    <row r="37" spans="1:50" s="171" customFormat="1" ht="12.75" x14ac:dyDescent="0.2">
      <c r="A37" s="176" t="s">
        <v>193</v>
      </c>
      <c r="B37" s="175" t="s">
        <v>194</v>
      </c>
      <c r="C37" s="197">
        <v>-3</v>
      </c>
      <c r="D37" s="197">
        <v>-11</v>
      </c>
      <c r="E37" s="197">
        <v>-1</v>
      </c>
      <c r="F37" s="197">
        <v>-4</v>
      </c>
      <c r="G37" s="197">
        <v>-1</v>
      </c>
      <c r="H37" s="197">
        <v>2</v>
      </c>
      <c r="I37" s="197">
        <v>-13</v>
      </c>
      <c r="J37" s="197">
        <v>16</v>
      </c>
      <c r="K37" s="197">
        <v>1</v>
      </c>
      <c r="L37" s="197">
        <v>8</v>
      </c>
      <c r="M37" s="197">
        <v>10</v>
      </c>
      <c r="N37" s="197">
        <v>21</v>
      </c>
      <c r="O37" s="197">
        <v>9</v>
      </c>
      <c r="P37" s="197">
        <v>10</v>
      </c>
      <c r="Q37" s="197">
        <v>3</v>
      </c>
      <c r="R37" s="161">
        <v>-3</v>
      </c>
      <c r="S37" s="161">
        <v>13</v>
      </c>
      <c r="T37" s="161">
        <v>3</v>
      </c>
      <c r="U37" s="161">
        <v>-3</v>
      </c>
      <c r="V37" s="161">
        <v>-6</v>
      </c>
      <c r="W37" s="161">
        <v>-4</v>
      </c>
      <c r="X37" s="161">
        <v>-6</v>
      </c>
      <c r="Y37" s="161">
        <v>1</v>
      </c>
      <c r="Z37" s="161">
        <v>2</v>
      </c>
      <c r="AA37" s="161">
        <v>-17</v>
      </c>
      <c r="AB37" s="161">
        <v>-3</v>
      </c>
      <c r="AC37" s="161">
        <v>-1</v>
      </c>
      <c r="AD37" s="161">
        <v>-2</v>
      </c>
      <c r="AE37" s="161">
        <v>-11</v>
      </c>
      <c r="AF37" s="161">
        <v>0</v>
      </c>
      <c r="AG37" s="161">
        <v>4</v>
      </c>
      <c r="AH37" s="161">
        <v>-4</v>
      </c>
      <c r="AI37" s="161">
        <v>-5</v>
      </c>
      <c r="AJ37" s="161">
        <v>-6</v>
      </c>
      <c r="AK37" s="161">
        <v>2</v>
      </c>
      <c r="AL37" s="161">
        <v>5</v>
      </c>
      <c r="AM37" s="161">
        <v>-4</v>
      </c>
      <c r="AN37" s="161">
        <v>-14</v>
      </c>
      <c r="AO37" s="161">
        <v>4</v>
      </c>
      <c r="AP37" s="161">
        <v>2</v>
      </c>
      <c r="AQ37" s="161">
        <v>4</v>
      </c>
      <c r="AR37" s="161">
        <v>-1</v>
      </c>
      <c r="AS37" s="161">
        <v>16</v>
      </c>
      <c r="AT37" s="161">
        <v>11</v>
      </c>
      <c r="AU37" s="161">
        <v>10</v>
      </c>
      <c r="AV37" s="161">
        <v>5</v>
      </c>
      <c r="AW37" s="161">
        <v>-8</v>
      </c>
      <c r="AX37" s="161">
        <v>-2</v>
      </c>
    </row>
    <row r="38" spans="1:50" s="171" customFormat="1" ht="12.75" x14ac:dyDescent="0.2">
      <c r="A38" s="176" t="s">
        <v>195</v>
      </c>
      <c r="B38" s="175" t="s">
        <v>196</v>
      </c>
      <c r="C38" s="197">
        <v>5</v>
      </c>
      <c r="D38" s="197">
        <v>1</v>
      </c>
      <c r="E38" s="197">
        <v>4</v>
      </c>
      <c r="F38" s="197">
        <v>-3</v>
      </c>
      <c r="G38" s="197">
        <v>6</v>
      </c>
      <c r="H38" s="197">
        <v>-3</v>
      </c>
      <c r="I38" s="197">
        <v>0</v>
      </c>
      <c r="J38" s="197">
        <v>-4</v>
      </c>
      <c r="K38" s="197">
        <v>3</v>
      </c>
      <c r="L38" s="197">
        <v>0</v>
      </c>
      <c r="M38" s="197">
        <v>9</v>
      </c>
      <c r="N38" s="197">
        <v>0</v>
      </c>
      <c r="O38" s="197">
        <v>0</v>
      </c>
      <c r="P38" s="197">
        <v>6</v>
      </c>
      <c r="Q38" s="197">
        <v>3</v>
      </c>
      <c r="R38" s="161">
        <v>4</v>
      </c>
      <c r="S38" s="161">
        <v>6</v>
      </c>
      <c r="T38" s="161">
        <v>-1</v>
      </c>
      <c r="U38" s="161">
        <v>5</v>
      </c>
      <c r="V38" s="161">
        <v>-4</v>
      </c>
      <c r="W38" s="161">
        <v>6</v>
      </c>
      <c r="X38" s="161">
        <v>8</v>
      </c>
      <c r="Y38" s="161">
        <v>1</v>
      </c>
      <c r="Z38" s="161">
        <v>2</v>
      </c>
      <c r="AA38" s="161">
        <v>4</v>
      </c>
      <c r="AB38" s="161">
        <v>1</v>
      </c>
      <c r="AC38" s="161">
        <v>3</v>
      </c>
      <c r="AD38" s="161">
        <v>1</v>
      </c>
      <c r="AE38" s="161">
        <v>-1</v>
      </c>
      <c r="AF38" s="161">
        <v>2</v>
      </c>
      <c r="AG38" s="161">
        <v>-4</v>
      </c>
      <c r="AH38" s="161">
        <v>-1</v>
      </c>
      <c r="AI38" s="161">
        <v>-3</v>
      </c>
      <c r="AJ38" s="161">
        <v>-4</v>
      </c>
      <c r="AK38" s="161">
        <v>-2</v>
      </c>
      <c r="AL38" s="161">
        <v>-1</v>
      </c>
      <c r="AM38" s="161">
        <v>-4</v>
      </c>
      <c r="AN38" s="161">
        <v>7</v>
      </c>
      <c r="AO38" s="161">
        <v>2</v>
      </c>
      <c r="AP38" s="161">
        <v>3</v>
      </c>
      <c r="AQ38" s="161">
        <v>1</v>
      </c>
      <c r="AR38" s="161">
        <v>1</v>
      </c>
      <c r="AS38" s="161">
        <v>0</v>
      </c>
      <c r="AT38" s="161">
        <v>3</v>
      </c>
      <c r="AU38" s="161">
        <v>-1</v>
      </c>
      <c r="AV38" s="161">
        <v>7</v>
      </c>
      <c r="AW38" s="161">
        <v>5</v>
      </c>
      <c r="AX38" s="161">
        <v>3</v>
      </c>
    </row>
    <row r="39" spans="1:50" s="171" customFormat="1" ht="12.75" x14ac:dyDescent="0.2">
      <c r="A39" s="176" t="s">
        <v>197</v>
      </c>
      <c r="B39" s="175" t="s">
        <v>198</v>
      </c>
      <c r="C39" s="197">
        <v>-21</v>
      </c>
      <c r="D39" s="197">
        <v>-16</v>
      </c>
      <c r="E39" s="197">
        <v>-14</v>
      </c>
      <c r="F39" s="197">
        <v>-23</v>
      </c>
      <c r="G39" s="197">
        <v>-16</v>
      </c>
      <c r="H39" s="197">
        <v>-20</v>
      </c>
      <c r="I39" s="197">
        <v>-6</v>
      </c>
      <c r="J39" s="197">
        <v>-10</v>
      </c>
      <c r="K39" s="197">
        <v>-12</v>
      </c>
      <c r="L39" s="197">
        <v>-4</v>
      </c>
      <c r="M39" s="197">
        <v>14</v>
      </c>
      <c r="N39" s="197">
        <v>5</v>
      </c>
      <c r="O39" s="197">
        <v>13</v>
      </c>
      <c r="P39" s="197">
        <v>6</v>
      </c>
      <c r="Q39" s="197">
        <v>20</v>
      </c>
      <c r="R39" s="161">
        <v>9</v>
      </c>
      <c r="S39" s="161">
        <v>7</v>
      </c>
      <c r="T39" s="161">
        <v>-6</v>
      </c>
      <c r="U39" s="161">
        <v>11</v>
      </c>
      <c r="V39" s="161">
        <v>12</v>
      </c>
      <c r="W39" s="161">
        <v>3</v>
      </c>
      <c r="X39" s="161">
        <v>1</v>
      </c>
      <c r="Y39" s="161">
        <v>-6</v>
      </c>
      <c r="Z39" s="161">
        <v>-2</v>
      </c>
      <c r="AA39" s="161">
        <v>5</v>
      </c>
      <c r="AB39" s="161">
        <v>7</v>
      </c>
      <c r="AC39" s="161">
        <v>-1</v>
      </c>
      <c r="AD39" s="161">
        <v>-2</v>
      </c>
      <c r="AE39" s="161">
        <v>3</v>
      </c>
      <c r="AF39" s="161">
        <v>0</v>
      </c>
      <c r="AG39" s="161">
        <v>1</v>
      </c>
      <c r="AH39" s="161">
        <v>5</v>
      </c>
      <c r="AI39" s="161">
        <v>3</v>
      </c>
      <c r="AJ39" s="161">
        <v>2</v>
      </c>
      <c r="AK39" s="161">
        <v>-1</v>
      </c>
      <c r="AL39" s="161">
        <v>-8</v>
      </c>
      <c r="AM39" s="161">
        <v>-7</v>
      </c>
      <c r="AN39" s="161">
        <v>-1</v>
      </c>
      <c r="AO39" s="161">
        <v>2</v>
      </c>
      <c r="AP39" s="161">
        <v>6</v>
      </c>
      <c r="AQ39" s="161">
        <v>11</v>
      </c>
      <c r="AR39" s="161">
        <v>5</v>
      </c>
      <c r="AS39" s="161">
        <v>20</v>
      </c>
      <c r="AT39" s="161">
        <v>7</v>
      </c>
      <c r="AU39" s="161">
        <v>8</v>
      </c>
      <c r="AV39" s="161">
        <v>15</v>
      </c>
      <c r="AW39" s="161">
        <v>11</v>
      </c>
      <c r="AX39" s="161">
        <v>9</v>
      </c>
    </row>
    <row r="40" spans="1:50" s="171" customFormat="1" ht="12.75" x14ac:dyDescent="0.2">
      <c r="A40" s="176" t="s">
        <v>199</v>
      </c>
      <c r="B40" s="175" t="s">
        <v>200</v>
      </c>
      <c r="C40" s="197">
        <v>-13</v>
      </c>
      <c r="D40" s="197">
        <v>-23</v>
      </c>
      <c r="E40" s="197">
        <v>-10</v>
      </c>
      <c r="F40" s="197">
        <v>-14</v>
      </c>
      <c r="G40" s="197">
        <v>-31</v>
      </c>
      <c r="H40" s="197">
        <v>3</v>
      </c>
      <c r="I40" s="197">
        <v>-6</v>
      </c>
      <c r="J40" s="197">
        <v>-6</v>
      </c>
      <c r="K40" s="197">
        <v>-9</v>
      </c>
      <c r="L40" s="197">
        <v>-22</v>
      </c>
      <c r="M40" s="197">
        <v>-16</v>
      </c>
      <c r="N40" s="197">
        <v>-13</v>
      </c>
      <c r="O40" s="197">
        <v>3</v>
      </c>
      <c r="P40" s="197">
        <v>2</v>
      </c>
      <c r="Q40" s="197">
        <v>12</v>
      </c>
      <c r="R40" s="161">
        <v>-12</v>
      </c>
      <c r="S40" s="161">
        <v>15</v>
      </c>
      <c r="T40" s="161">
        <v>-18</v>
      </c>
      <c r="U40" s="161">
        <v>9</v>
      </c>
      <c r="V40" s="161">
        <v>-3</v>
      </c>
      <c r="W40" s="161">
        <v>-9</v>
      </c>
      <c r="X40" s="161">
        <v>-6</v>
      </c>
      <c r="Y40" s="161">
        <v>-2</v>
      </c>
      <c r="Z40" s="161">
        <v>-6</v>
      </c>
      <c r="AA40" s="161">
        <v>-9</v>
      </c>
      <c r="AB40" s="161">
        <v>-11</v>
      </c>
      <c r="AC40" s="161">
        <v>-9</v>
      </c>
      <c r="AD40" s="161">
        <v>9</v>
      </c>
      <c r="AE40" s="161">
        <v>-8</v>
      </c>
      <c r="AF40" s="161">
        <v>-12</v>
      </c>
      <c r="AG40" s="161">
        <v>-8</v>
      </c>
      <c r="AH40" s="161">
        <v>-11</v>
      </c>
      <c r="AI40" s="161">
        <v>-6</v>
      </c>
      <c r="AJ40" s="161">
        <v>-12</v>
      </c>
      <c r="AK40" s="161">
        <v>0</v>
      </c>
      <c r="AL40" s="161">
        <v>-4</v>
      </c>
      <c r="AM40" s="161">
        <v>6</v>
      </c>
      <c r="AN40" s="161">
        <v>6</v>
      </c>
      <c r="AO40" s="161">
        <v>6</v>
      </c>
      <c r="AP40" s="161">
        <v>0</v>
      </c>
      <c r="AQ40" s="161">
        <v>1</v>
      </c>
      <c r="AR40" s="161">
        <v>-10</v>
      </c>
      <c r="AS40" s="161">
        <v>-3</v>
      </c>
      <c r="AT40" s="161">
        <v>5</v>
      </c>
      <c r="AU40" s="161">
        <v>-4</v>
      </c>
      <c r="AV40" s="161">
        <v>1</v>
      </c>
      <c r="AW40" s="161">
        <v>0</v>
      </c>
      <c r="AX40" s="161">
        <v>-15</v>
      </c>
    </row>
    <row r="41" spans="1:50" s="171" customFormat="1" ht="12.75" x14ac:dyDescent="0.2">
      <c r="A41" s="176" t="s">
        <v>201</v>
      </c>
      <c r="B41" s="175" t="s">
        <v>202</v>
      </c>
      <c r="C41" s="197">
        <v>21</v>
      </c>
      <c r="D41" s="197">
        <v>10</v>
      </c>
      <c r="E41" s="197">
        <v>-4</v>
      </c>
      <c r="F41" s="197">
        <v>39</v>
      </c>
      <c r="G41" s="197">
        <v>40</v>
      </c>
      <c r="H41" s="197">
        <v>39</v>
      </c>
      <c r="I41" s="197">
        <v>43</v>
      </c>
      <c r="J41" s="197">
        <v>61</v>
      </c>
      <c r="K41" s="197">
        <v>59</v>
      </c>
      <c r="L41" s="197">
        <v>55</v>
      </c>
      <c r="M41" s="197">
        <v>67</v>
      </c>
      <c r="N41" s="197">
        <v>72</v>
      </c>
      <c r="O41" s="197">
        <v>96</v>
      </c>
      <c r="P41" s="197">
        <v>110</v>
      </c>
      <c r="Q41" s="197">
        <v>101</v>
      </c>
      <c r="R41" s="161">
        <v>107</v>
      </c>
      <c r="S41" s="161">
        <v>94</v>
      </c>
      <c r="T41" s="161">
        <v>76</v>
      </c>
      <c r="U41" s="161">
        <v>76</v>
      </c>
      <c r="V41" s="161">
        <v>55</v>
      </c>
      <c r="W41" s="161">
        <v>44</v>
      </c>
      <c r="X41" s="161">
        <v>30</v>
      </c>
      <c r="Y41" s="161">
        <v>18</v>
      </c>
      <c r="Z41" s="161">
        <v>3</v>
      </c>
      <c r="AA41" s="161">
        <v>7</v>
      </c>
      <c r="AB41" s="161">
        <v>15</v>
      </c>
      <c r="AC41" s="161">
        <v>14</v>
      </c>
      <c r="AD41" s="161">
        <v>0</v>
      </c>
      <c r="AE41" s="161">
        <v>34</v>
      </c>
      <c r="AF41" s="161">
        <v>4</v>
      </c>
      <c r="AG41" s="161">
        <v>20</v>
      </c>
      <c r="AH41" s="161">
        <v>23</v>
      </c>
      <c r="AI41" s="161">
        <v>9</v>
      </c>
      <c r="AJ41" s="161">
        <v>14</v>
      </c>
      <c r="AK41" s="161">
        <v>8</v>
      </c>
      <c r="AL41" s="161">
        <v>32</v>
      </c>
      <c r="AM41" s="161">
        <v>21</v>
      </c>
      <c r="AN41" s="161">
        <v>7</v>
      </c>
      <c r="AO41" s="161">
        <v>16</v>
      </c>
      <c r="AP41" s="161">
        <v>15</v>
      </c>
      <c r="AQ41" s="161">
        <v>6</v>
      </c>
      <c r="AR41" s="161">
        <v>12</v>
      </c>
      <c r="AS41" s="161">
        <v>15</v>
      </c>
      <c r="AT41" s="161">
        <v>22</v>
      </c>
      <c r="AU41" s="161">
        <v>8</v>
      </c>
      <c r="AV41" s="161">
        <v>20</v>
      </c>
      <c r="AW41" s="161">
        <v>28</v>
      </c>
      <c r="AX41" s="161">
        <v>11</v>
      </c>
    </row>
    <row r="42" spans="1:50" s="171" customFormat="1" ht="12.75" x14ac:dyDescent="0.2">
      <c r="A42" s="176" t="s">
        <v>203</v>
      </c>
      <c r="B42" s="175" t="s">
        <v>204</v>
      </c>
      <c r="C42" s="197">
        <v>-6</v>
      </c>
      <c r="D42" s="197">
        <v>25</v>
      </c>
      <c r="E42" s="197">
        <v>-12</v>
      </c>
      <c r="F42" s="197">
        <v>22</v>
      </c>
      <c r="G42" s="197">
        <v>36</v>
      </c>
      <c r="H42" s="197">
        <v>26</v>
      </c>
      <c r="I42" s="197">
        <v>32</v>
      </c>
      <c r="J42" s="197">
        <v>22</v>
      </c>
      <c r="K42" s="197">
        <v>34</v>
      </c>
      <c r="L42" s="197">
        <v>54</v>
      </c>
      <c r="M42" s="197">
        <v>39</v>
      </c>
      <c r="N42" s="197">
        <v>64</v>
      </c>
      <c r="O42" s="197">
        <v>49</v>
      </c>
      <c r="P42" s="197">
        <v>52</v>
      </c>
      <c r="Q42" s="197">
        <v>52</v>
      </c>
      <c r="R42" s="161">
        <v>41</v>
      </c>
      <c r="S42" s="161">
        <v>27</v>
      </c>
      <c r="T42" s="161">
        <v>11</v>
      </c>
      <c r="U42" s="161">
        <v>10</v>
      </c>
      <c r="V42" s="161">
        <v>-2</v>
      </c>
      <c r="W42" s="161">
        <v>27</v>
      </c>
      <c r="X42" s="161">
        <v>2</v>
      </c>
      <c r="Y42" s="161">
        <v>13</v>
      </c>
      <c r="Z42" s="161">
        <v>-14</v>
      </c>
      <c r="AA42" s="161">
        <v>21</v>
      </c>
      <c r="AB42" s="161">
        <v>3</v>
      </c>
      <c r="AC42" s="161">
        <v>20</v>
      </c>
      <c r="AD42" s="161">
        <v>16</v>
      </c>
      <c r="AE42" s="161">
        <v>16</v>
      </c>
      <c r="AF42" s="161">
        <v>11</v>
      </c>
      <c r="AG42" s="161">
        <v>15</v>
      </c>
      <c r="AH42" s="161">
        <v>8</v>
      </c>
      <c r="AI42" s="161">
        <v>8</v>
      </c>
      <c r="AJ42" s="161">
        <v>4</v>
      </c>
      <c r="AK42" s="161">
        <v>2</v>
      </c>
      <c r="AL42" s="161">
        <v>7</v>
      </c>
      <c r="AM42" s="161">
        <v>9</v>
      </c>
      <c r="AN42" s="161">
        <v>1</v>
      </c>
      <c r="AO42" s="161">
        <v>7</v>
      </c>
      <c r="AP42" s="161">
        <v>-2</v>
      </c>
      <c r="AQ42" s="161">
        <v>-14</v>
      </c>
      <c r="AR42" s="161">
        <v>7</v>
      </c>
      <c r="AS42" s="161">
        <v>2</v>
      </c>
      <c r="AT42" s="161">
        <v>5</v>
      </c>
      <c r="AU42" s="161">
        <v>22</v>
      </c>
      <c r="AV42" s="161">
        <v>24</v>
      </c>
      <c r="AW42" s="161">
        <v>29</v>
      </c>
      <c r="AX42" s="161">
        <v>18</v>
      </c>
    </row>
    <row r="43" spans="1:50" s="171" customFormat="1" ht="12.75" x14ac:dyDescent="0.2">
      <c r="A43" s="176" t="s">
        <v>205</v>
      </c>
      <c r="B43" s="175" t="s">
        <v>206</v>
      </c>
      <c r="C43" s="197">
        <v>-2</v>
      </c>
      <c r="D43" s="197">
        <v>-6</v>
      </c>
      <c r="E43" s="197">
        <v>-6</v>
      </c>
      <c r="F43" s="197">
        <v>-4</v>
      </c>
      <c r="G43" s="197">
        <v>-2</v>
      </c>
      <c r="H43" s="197">
        <v>-5</v>
      </c>
      <c r="I43" s="197">
        <v>0</v>
      </c>
      <c r="J43" s="197">
        <v>-3</v>
      </c>
      <c r="K43" s="197">
        <v>-3</v>
      </c>
      <c r="L43" s="197">
        <v>-2</v>
      </c>
      <c r="M43" s="197">
        <v>-4</v>
      </c>
      <c r="N43" s="197">
        <v>-3</v>
      </c>
      <c r="O43" s="197">
        <v>-2</v>
      </c>
      <c r="P43" s="197">
        <v>-5</v>
      </c>
      <c r="Q43" s="197">
        <v>-6</v>
      </c>
      <c r="R43" s="161">
        <v>-1</v>
      </c>
      <c r="S43" s="161">
        <v>-1</v>
      </c>
      <c r="T43" s="161">
        <v>-7</v>
      </c>
      <c r="U43" s="161">
        <v>-1</v>
      </c>
      <c r="V43" s="161">
        <v>-2</v>
      </c>
      <c r="W43" s="161">
        <v>0</v>
      </c>
      <c r="X43" s="161">
        <v>-2</v>
      </c>
      <c r="Y43" s="161">
        <v>1</v>
      </c>
      <c r="Z43" s="161">
        <v>-4</v>
      </c>
      <c r="AA43" s="161">
        <v>-6</v>
      </c>
      <c r="AB43" s="161">
        <v>1</v>
      </c>
      <c r="AC43" s="161">
        <v>-4</v>
      </c>
      <c r="AD43" s="161">
        <v>-2</v>
      </c>
      <c r="AE43" s="161">
        <v>-1</v>
      </c>
      <c r="AF43" s="161">
        <v>-1</v>
      </c>
      <c r="AG43" s="161">
        <v>2</v>
      </c>
      <c r="AH43" s="161">
        <v>-4</v>
      </c>
      <c r="AI43" s="161">
        <v>-8</v>
      </c>
      <c r="AJ43" s="161">
        <v>-3</v>
      </c>
      <c r="AK43" s="161">
        <v>-1</v>
      </c>
      <c r="AL43" s="161">
        <v>-3</v>
      </c>
      <c r="AM43" s="161">
        <v>-3</v>
      </c>
      <c r="AN43" s="161">
        <v>-9</v>
      </c>
      <c r="AO43" s="161">
        <v>2</v>
      </c>
      <c r="AP43" s="161">
        <v>0</v>
      </c>
      <c r="AQ43" s="161">
        <v>3</v>
      </c>
      <c r="AR43" s="161">
        <v>1</v>
      </c>
      <c r="AS43" s="161">
        <v>5</v>
      </c>
      <c r="AT43" s="161">
        <v>1</v>
      </c>
      <c r="AU43" s="161">
        <v>2</v>
      </c>
      <c r="AV43" s="161">
        <v>5</v>
      </c>
      <c r="AW43" s="161">
        <v>11</v>
      </c>
      <c r="AX43" s="161">
        <v>1</v>
      </c>
    </row>
    <row r="44" spans="1:50" s="171" customFormat="1" ht="12.75" x14ac:dyDescent="0.2">
      <c r="A44" s="176" t="s">
        <v>207</v>
      </c>
      <c r="B44" s="175" t="s">
        <v>208</v>
      </c>
      <c r="C44" s="197">
        <v>-3</v>
      </c>
      <c r="D44" s="197">
        <v>0</v>
      </c>
      <c r="E44" s="197">
        <v>-2</v>
      </c>
      <c r="F44" s="197">
        <v>-12</v>
      </c>
      <c r="G44" s="197">
        <v>-6</v>
      </c>
      <c r="H44" s="197">
        <v>-1</v>
      </c>
      <c r="I44" s="197">
        <v>2</v>
      </c>
      <c r="J44" s="197">
        <v>-13</v>
      </c>
      <c r="K44" s="197">
        <v>-5</v>
      </c>
      <c r="L44" s="197">
        <v>4</v>
      </c>
      <c r="M44" s="197">
        <v>12</v>
      </c>
      <c r="N44" s="197">
        <v>5</v>
      </c>
      <c r="O44" s="197">
        <v>14</v>
      </c>
      <c r="P44" s="197">
        <v>25</v>
      </c>
      <c r="Q44" s="197">
        <v>16</v>
      </c>
      <c r="R44" s="161">
        <v>6</v>
      </c>
      <c r="S44" s="161">
        <v>-5</v>
      </c>
      <c r="T44" s="161">
        <v>-7</v>
      </c>
      <c r="U44" s="161">
        <v>-4</v>
      </c>
      <c r="V44" s="161">
        <v>-3</v>
      </c>
      <c r="W44" s="161">
        <v>-3</v>
      </c>
      <c r="X44" s="161">
        <v>-2</v>
      </c>
      <c r="Y44" s="161">
        <v>4</v>
      </c>
      <c r="Z44" s="161">
        <v>-16</v>
      </c>
      <c r="AA44" s="161">
        <v>1</v>
      </c>
      <c r="AB44" s="161">
        <v>-3</v>
      </c>
      <c r="AC44" s="161">
        <v>-3</v>
      </c>
      <c r="AD44" s="161">
        <v>-5</v>
      </c>
      <c r="AE44" s="161">
        <v>-6</v>
      </c>
      <c r="AF44" s="161">
        <v>-6</v>
      </c>
      <c r="AG44" s="161">
        <v>-4</v>
      </c>
      <c r="AH44" s="161">
        <v>-1</v>
      </c>
      <c r="AI44" s="161">
        <v>-3</v>
      </c>
      <c r="AJ44" s="161">
        <v>-15</v>
      </c>
      <c r="AK44" s="161">
        <v>-3</v>
      </c>
      <c r="AL44" s="161">
        <v>-5</v>
      </c>
      <c r="AM44" s="161">
        <v>2</v>
      </c>
      <c r="AN44" s="161">
        <v>3</v>
      </c>
      <c r="AO44" s="161">
        <v>-11</v>
      </c>
      <c r="AP44" s="161">
        <v>-14</v>
      </c>
      <c r="AQ44" s="161">
        <v>-2</v>
      </c>
      <c r="AR44" s="161">
        <v>-9</v>
      </c>
      <c r="AS44" s="161">
        <v>-6</v>
      </c>
      <c r="AT44" s="161">
        <v>-2</v>
      </c>
      <c r="AU44" s="161">
        <v>-1</v>
      </c>
      <c r="AV44" s="161">
        <v>-7</v>
      </c>
      <c r="AW44" s="161">
        <v>-3</v>
      </c>
      <c r="AX44" s="161">
        <v>-11</v>
      </c>
    </row>
    <row r="45" spans="1:50" s="171" customFormat="1" ht="12.75" x14ac:dyDescent="0.2">
      <c r="A45" s="176" t="s">
        <v>209</v>
      </c>
      <c r="B45" s="175" t="s">
        <v>210</v>
      </c>
      <c r="C45" s="197">
        <v>14</v>
      </c>
      <c r="D45" s="197">
        <v>20</v>
      </c>
      <c r="E45" s="197">
        <v>21</v>
      </c>
      <c r="F45" s="197">
        <v>18</v>
      </c>
      <c r="G45" s="197">
        <v>24</v>
      </c>
      <c r="H45" s="197">
        <v>18</v>
      </c>
      <c r="I45" s="197">
        <v>17</v>
      </c>
      <c r="J45" s="197">
        <v>2</v>
      </c>
      <c r="K45" s="197">
        <v>-2</v>
      </c>
      <c r="L45" s="197">
        <v>15</v>
      </c>
      <c r="M45" s="197">
        <v>14</v>
      </c>
      <c r="N45" s="197">
        <v>45</v>
      </c>
      <c r="O45" s="197">
        <v>45</v>
      </c>
      <c r="P45" s="197">
        <v>57</v>
      </c>
      <c r="Q45" s="197">
        <v>43</v>
      </c>
      <c r="R45" s="161">
        <v>50</v>
      </c>
      <c r="S45" s="161">
        <v>53</v>
      </c>
      <c r="T45" s="161">
        <v>34</v>
      </c>
      <c r="U45" s="161">
        <v>33</v>
      </c>
      <c r="V45" s="161">
        <v>2</v>
      </c>
      <c r="W45" s="161">
        <v>23</v>
      </c>
      <c r="X45" s="161">
        <v>3</v>
      </c>
      <c r="Y45" s="161">
        <v>-1</v>
      </c>
      <c r="Z45" s="161">
        <v>-1</v>
      </c>
      <c r="AA45" s="161">
        <v>7</v>
      </c>
      <c r="AB45" s="161">
        <v>0</v>
      </c>
      <c r="AC45" s="161">
        <v>4</v>
      </c>
      <c r="AD45" s="161">
        <v>0</v>
      </c>
      <c r="AE45" s="161">
        <v>3</v>
      </c>
      <c r="AF45" s="161">
        <v>-1</v>
      </c>
      <c r="AG45" s="161">
        <v>5</v>
      </c>
      <c r="AH45" s="161">
        <v>5</v>
      </c>
      <c r="AI45" s="161">
        <v>0</v>
      </c>
      <c r="AJ45" s="161">
        <v>3</v>
      </c>
      <c r="AK45" s="161">
        <v>-4</v>
      </c>
      <c r="AL45" s="161">
        <v>3</v>
      </c>
      <c r="AM45" s="161">
        <v>1</v>
      </c>
      <c r="AN45" s="161">
        <v>-4</v>
      </c>
      <c r="AO45" s="161">
        <v>0</v>
      </c>
      <c r="AP45" s="161">
        <v>10</v>
      </c>
      <c r="AQ45" s="161">
        <v>1</v>
      </c>
      <c r="AR45" s="161">
        <v>5</v>
      </c>
      <c r="AS45" s="161">
        <v>6</v>
      </c>
      <c r="AT45" s="161">
        <v>4</v>
      </c>
      <c r="AU45" s="161">
        <v>6</v>
      </c>
      <c r="AV45" s="161">
        <v>2</v>
      </c>
      <c r="AW45" s="161">
        <v>-1</v>
      </c>
      <c r="AX45" s="161">
        <v>3</v>
      </c>
    </row>
    <row r="46" spans="1:50" s="171" customFormat="1" ht="12.75" x14ac:dyDescent="0.2">
      <c r="A46" s="176" t="s">
        <v>211</v>
      </c>
      <c r="B46" s="175" t="s">
        <v>212</v>
      </c>
      <c r="C46" s="197">
        <v>-25</v>
      </c>
      <c r="D46" s="197">
        <v>-19</v>
      </c>
      <c r="E46" s="197">
        <v>-18</v>
      </c>
      <c r="F46" s="197">
        <v>-22</v>
      </c>
      <c r="G46" s="197">
        <v>-19</v>
      </c>
      <c r="H46" s="197">
        <v>-22</v>
      </c>
      <c r="I46" s="197">
        <v>-14</v>
      </c>
      <c r="J46" s="197">
        <v>-28</v>
      </c>
      <c r="K46" s="197">
        <v>-16</v>
      </c>
      <c r="L46" s="197">
        <v>-14</v>
      </c>
      <c r="M46" s="197">
        <v>-15</v>
      </c>
      <c r="N46" s="197">
        <v>-5</v>
      </c>
      <c r="O46" s="197">
        <v>-10</v>
      </c>
      <c r="P46" s="197">
        <v>-9</v>
      </c>
      <c r="Q46" s="197">
        <v>-20</v>
      </c>
      <c r="R46" s="161">
        <v>-5</v>
      </c>
      <c r="S46" s="161">
        <v>-8</v>
      </c>
      <c r="T46" s="161">
        <v>-5</v>
      </c>
      <c r="U46" s="161">
        <v>-11</v>
      </c>
      <c r="V46" s="161">
        <v>-12</v>
      </c>
      <c r="W46" s="161">
        <v>-13</v>
      </c>
      <c r="X46" s="161">
        <v>-6</v>
      </c>
      <c r="Y46" s="161">
        <v>-12</v>
      </c>
      <c r="Z46" s="161">
        <v>-17</v>
      </c>
      <c r="AA46" s="161">
        <v>-5</v>
      </c>
      <c r="AB46" s="161">
        <v>-11</v>
      </c>
      <c r="AC46" s="161">
        <v>-1</v>
      </c>
      <c r="AD46" s="161">
        <v>-12</v>
      </c>
      <c r="AE46" s="161">
        <v>10</v>
      </c>
      <c r="AF46" s="161">
        <v>-14</v>
      </c>
      <c r="AG46" s="161">
        <v>-1</v>
      </c>
      <c r="AH46" s="161">
        <v>-5</v>
      </c>
      <c r="AI46" s="161">
        <v>-5</v>
      </c>
      <c r="AJ46" s="161">
        <v>-7</v>
      </c>
      <c r="AK46" s="161">
        <v>-12</v>
      </c>
      <c r="AL46" s="161">
        <v>-4</v>
      </c>
      <c r="AM46" s="161">
        <v>-6</v>
      </c>
      <c r="AN46" s="161">
        <v>-9</v>
      </c>
      <c r="AO46" s="161">
        <v>-5</v>
      </c>
      <c r="AP46" s="161">
        <v>4</v>
      </c>
      <c r="AQ46" s="161">
        <v>-2</v>
      </c>
      <c r="AR46" s="161">
        <v>-13</v>
      </c>
      <c r="AS46" s="161">
        <v>-14</v>
      </c>
      <c r="AT46" s="161">
        <v>-9</v>
      </c>
      <c r="AU46" s="161">
        <v>1</v>
      </c>
      <c r="AV46" s="161">
        <v>0</v>
      </c>
      <c r="AW46" s="161">
        <v>0</v>
      </c>
      <c r="AX46" s="161">
        <v>-1</v>
      </c>
    </row>
    <row r="47" spans="1:50" s="171" customFormat="1" ht="12.75" x14ac:dyDescent="0.2">
      <c r="A47" s="176" t="s">
        <v>213</v>
      </c>
      <c r="B47" s="175" t="s">
        <v>214</v>
      </c>
      <c r="C47" s="197">
        <v>-22</v>
      </c>
      <c r="D47" s="197">
        <v>-19</v>
      </c>
      <c r="E47" s="197">
        <v>-30</v>
      </c>
      <c r="F47" s="197">
        <v>-2</v>
      </c>
      <c r="G47" s="197">
        <v>-24</v>
      </c>
      <c r="H47" s="197">
        <v>21</v>
      </c>
      <c r="I47" s="197">
        <v>2</v>
      </c>
      <c r="J47" s="197">
        <v>-24</v>
      </c>
      <c r="K47" s="197">
        <v>-4</v>
      </c>
      <c r="L47" s="197">
        <v>21</v>
      </c>
      <c r="M47" s="197">
        <v>7</v>
      </c>
      <c r="N47" s="197">
        <v>17</v>
      </c>
      <c r="O47" s="197">
        <v>25</v>
      </c>
      <c r="P47" s="197">
        <v>23</v>
      </c>
      <c r="Q47" s="197">
        <v>22</v>
      </c>
      <c r="R47" s="161">
        <v>34</v>
      </c>
      <c r="S47" s="161">
        <v>19</v>
      </c>
      <c r="T47" s="161">
        <v>35</v>
      </c>
      <c r="U47" s="161">
        <v>23</v>
      </c>
      <c r="V47" s="161">
        <v>10</v>
      </c>
      <c r="W47" s="161">
        <v>24</v>
      </c>
      <c r="X47" s="161">
        <v>4</v>
      </c>
      <c r="Y47" s="161">
        <v>22</v>
      </c>
      <c r="Z47" s="161">
        <v>6</v>
      </c>
      <c r="AA47" s="161">
        <v>0</v>
      </c>
      <c r="AB47" s="161">
        <v>-5</v>
      </c>
      <c r="AC47" s="161">
        <v>36</v>
      </c>
      <c r="AD47" s="161">
        <v>31</v>
      </c>
      <c r="AE47" s="161">
        <v>-4</v>
      </c>
      <c r="AF47" s="161">
        <v>9</v>
      </c>
      <c r="AG47" s="161">
        <v>1</v>
      </c>
      <c r="AH47" s="161">
        <v>17</v>
      </c>
      <c r="AI47" s="161">
        <v>4</v>
      </c>
      <c r="AJ47" s="161">
        <v>20</v>
      </c>
      <c r="AK47" s="161">
        <v>16</v>
      </c>
      <c r="AL47" s="161">
        <v>11</v>
      </c>
      <c r="AM47" s="161">
        <v>21</v>
      </c>
      <c r="AN47" s="161">
        <v>13</v>
      </c>
      <c r="AO47" s="161">
        <v>22</v>
      </c>
      <c r="AP47" s="161">
        <v>16</v>
      </c>
      <c r="AQ47" s="161">
        <v>-22</v>
      </c>
      <c r="AR47" s="161">
        <v>-3</v>
      </c>
      <c r="AS47" s="161">
        <v>22</v>
      </c>
      <c r="AT47" s="161">
        <v>28</v>
      </c>
      <c r="AU47" s="161">
        <v>18</v>
      </c>
      <c r="AV47" s="161">
        <v>24</v>
      </c>
      <c r="AW47" s="161">
        <v>24</v>
      </c>
      <c r="AX47" s="161">
        <v>22</v>
      </c>
    </row>
    <row r="48" spans="1:50" s="171" customFormat="1" ht="12.75" x14ac:dyDescent="0.2">
      <c r="A48" s="176" t="s">
        <v>215</v>
      </c>
      <c r="B48" s="175" t="s">
        <v>216</v>
      </c>
      <c r="C48" s="197">
        <v>-3</v>
      </c>
      <c r="D48" s="197">
        <v>-2</v>
      </c>
      <c r="E48" s="197">
        <v>-1</v>
      </c>
      <c r="F48" s="197">
        <v>-1</v>
      </c>
      <c r="G48" s="197">
        <v>-2</v>
      </c>
      <c r="H48" s="197">
        <v>-2</v>
      </c>
      <c r="I48" s="197">
        <v>-2</v>
      </c>
      <c r="J48" s="197">
        <v>-2</v>
      </c>
      <c r="K48" s="197">
        <v>-1</v>
      </c>
      <c r="L48" s="197">
        <v>-2</v>
      </c>
      <c r="M48" s="197">
        <v>-1</v>
      </c>
      <c r="N48" s="197">
        <v>-5</v>
      </c>
      <c r="O48" s="197">
        <v>1</v>
      </c>
      <c r="P48" s="197">
        <v>2</v>
      </c>
      <c r="Q48" s="197">
        <v>0</v>
      </c>
      <c r="R48" s="161">
        <v>0</v>
      </c>
      <c r="S48" s="161">
        <v>-2</v>
      </c>
      <c r="T48" s="161">
        <v>-2</v>
      </c>
      <c r="U48" s="161">
        <v>1</v>
      </c>
      <c r="V48" s="161">
        <v>1</v>
      </c>
      <c r="W48" s="161">
        <v>0</v>
      </c>
      <c r="X48" s="161">
        <v>-1</v>
      </c>
      <c r="Y48" s="161">
        <v>-1</v>
      </c>
      <c r="Z48" s="161">
        <v>0</v>
      </c>
      <c r="AA48" s="161">
        <v>3</v>
      </c>
      <c r="AB48" s="161">
        <v>1</v>
      </c>
      <c r="AC48" s="161">
        <v>-4</v>
      </c>
      <c r="AD48" s="161">
        <v>-1</v>
      </c>
      <c r="AE48" s="161">
        <v>1</v>
      </c>
      <c r="AF48" s="161">
        <v>0</v>
      </c>
      <c r="AG48" s="161">
        <v>-3</v>
      </c>
      <c r="AH48" s="161">
        <v>0</v>
      </c>
      <c r="AI48" s="161">
        <v>-2</v>
      </c>
      <c r="AJ48" s="161">
        <v>-1</v>
      </c>
      <c r="AK48" s="161">
        <v>0</v>
      </c>
      <c r="AL48" s="161">
        <v>0</v>
      </c>
      <c r="AM48" s="161">
        <v>0</v>
      </c>
      <c r="AN48" s="161">
        <v>-1</v>
      </c>
      <c r="AO48" s="161">
        <v>4</v>
      </c>
      <c r="AP48" s="161">
        <v>4</v>
      </c>
      <c r="AQ48" s="161">
        <v>0</v>
      </c>
      <c r="AR48" s="161">
        <v>-5</v>
      </c>
      <c r="AS48" s="161">
        <v>5</v>
      </c>
      <c r="AT48" s="161">
        <v>3</v>
      </c>
      <c r="AU48" s="161">
        <v>-3</v>
      </c>
      <c r="AV48" s="161">
        <v>1</v>
      </c>
      <c r="AW48" s="161">
        <v>2</v>
      </c>
      <c r="AX48" s="161">
        <v>-1</v>
      </c>
    </row>
    <row r="49" spans="1:50" s="171" customFormat="1" ht="12.75" x14ac:dyDescent="0.2">
      <c r="A49" s="176" t="s">
        <v>239</v>
      </c>
      <c r="B49" s="175" t="s">
        <v>240</v>
      </c>
      <c r="C49" s="197">
        <v>12</v>
      </c>
      <c r="D49" s="197">
        <v>-13</v>
      </c>
      <c r="E49" s="197">
        <v>1</v>
      </c>
      <c r="F49" s="197">
        <v>-7</v>
      </c>
      <c r="G49" s="197">
        <v>-2</v>
      </c>
      <c r="H49" s="197">
        <v>-7</v>
      </c>
      <c r="I49" s="197">
        <v>8</v>
      </c>
      <c r="J49" s="197">
        <v>4</v>
      </c>
      <c r="K49" s="197">
        <v>8</v>
      </c>
      <c r="L49" s="197">
        <v>-3</v>
      </c>
      <c r="M49" s="197">
        <v>16</v>
      </c>
      <c r="N49" s="197">
        <v>15</v>
      </c>
      <c r="O49" s="197">
        <v>13</v>
      </c>
      <c r="P49" s="197">
        <v>13</v>
      </c>
      <c r="Q49" s="197">
        <v>10</v>
      </c>
      <c r="R49" s="161">
        <v>9</v>
      </c>
      <c r="S49" s="161">
        <v>3</v>
      </c>
      <c r="T49" s="161">
        <v>10</v>
      </c>
      <c r="U49" s="161">
        <v>9</v>
      </c>
      <c r="V49" s="161">
        <v>4</v>
      </c>
      <c r="W49" s="161">
        <v>-4</v>
      </c>
      <c r="X49" s="161">
        <v>2</v>
      </c>
      <c r="Y49" s="161">
        <v>-1</v>
      </c>
      <c r="Z49" s="161">
        <v>-1</v>
      </c>
      <c r="AA49" s="161">
        <v>5</v>
      </c>
      <c r="AB49" s="161">
        <v>-1</v>
      </c>
      <c r="AC49" s="161">
        <v>10</v>
      </c>
      <c r="AD49" s="161">
        <v>3</v>
      </c>
      <c r="AE49" s="161">
        <v>7</v>
      </c>
      <c r="AF49" s="161">
        <v>1</v>
      </c>
      <c r="AG49" s="161">
        <v>2</v>
      </c>
      <c r="AH49" s="161">
        <v>4</v>
      </c>
      <c r="AI49" s="161">
        <v>2</v>
      </c>
      <c r="AJ49" s="161">
        <v>4</v>
      </c>
      <c r="AK49" s="161">
        <v>7</v>
      </c>
      <c r="AL49" s="161">
        <v>0</v>
      </c>
      <c r="AM49" s="161">
        <v>-5</v>
      </c>
      <c r="AN49" s="161">
        <v>1</v>
      </c>
      <c r="AO49" s="161">
        <v>2</v>
      </c>
      <c r="AP49" s="161">
        <v>5</v>
      </c>
      <c r="AQ49" s="161">
        <v>-5</v>
      </c>
      <c r="AR49" s="161">
        <v>-4</v>
      </c>
      <c r="AS49" s="161">
        <v>5</v>
      </c>
      <c r="AT49" s="161">
        <v>-2</v>
      </c>
      <c r="AU49" s="161">
        <v>-1</v>
      </c>
      <c r="AV49" s="161">
        <v>-8</v>
      </c>
      <c r="AW49" s="161">
        <v>0</v>
      </c>
      <c r="AX49" s="161">
        <v>-3</v>
      </c>
    </row>
    <row r="50" spans="1:50" s="171" customFormat="1" ht="12.75" x14ac:dyDescent="0.2">
      <c r="A50" s="176" t="s">
        <v>241</v>
      </c>
      <c r="B50" s="175" t="s">
        <v>242</v>
      </c>
      <c r="C50" s="197">
        <v>-39</v>
      </c>
      <c r="D50" s="197">
        <v>-16</v>
      </c>
      <c r="E50" s="197">
        <v>-35</v>
      </c>
      <c r="F50" s="197">
        <v>5</v>
      </c>
      <c r="G50" s="197">
        <v>-15</v>
      </c>
      <c r="H50" s="197">
        <v>-2</v>
      </c>
      <c r="I50" s="197">
        <v>-33</v>
      </c>
      <c r="J50" s="197">
        <v>-26</v>
      </c>
      <c r="K50" s="197">
        <v>-14</v>
      </c>
      <c r="L50" s="197">
        <v>7</v>
      </c>
      <c r="M50" s="197">
        <v>-10</v>
      </c>
      <c r="N50" s="197">
        <v>23</v>
      </c>
      <c r="O50" s="197">
        <v>7</v>
      </c>
      <c r="P50" s="197">
        <v>4</v>
      </c>
      <c r="Q50" s="197">
        <v>-1</v>
      </c>
      <c r="R50" s="161">
        <v>-3</v>
      </c>
      <c r="S50" s="161">
        <v>-10</v>
      </c>
      <c r="T50" s="161">
        <v>-11</v>
      </c>
      <c r="U50" s="161">
        <v>-25</v>
      </c>
      <c r="V50" s="161">
        <v>-29</v>
      </c>
      <c r="W50" s="161">
        <v>-42</v>
      </c>
      <c r="X50" s="161">
        <v>-20</v>
      </c>
      <c r="Y50" s="161">
        <v>-19</v>
      </c>
      <c r="Z50" s="161">
        <v>-29</v>
      </c>
      <c r="AA50" s="161">
        <v>-17</v>
      </c>
      <c r="AB50" s="161">
        <v>-29</v>
      </c>
      <c r="AC50" s="161">
        <v>-57</v>
      </c>
      <c r="AD50" s="161">
        <v>-17</v>
      </c>
      <c r="AE50" s="161">
        <v>-30</v>
      </c>
      <c r="AF50" s="161">
        <v>-17</v>
      </c>
      <c r="AG50" s="161">
        <v>-6</v>
      </c>
      <c r="AH50" s="161">
        <v>-26</v>
      </c>
      <c r="AI50" s="161">
        <v>-27</v>
      </c>
      <c r="AJ50" s="161">
        <v>-29</v>
      </c>
      <c r="AK50" s="161">
        <v>-11</v>
      </c>
      <c r="AL50" s="161">
        <v>-2</v>
      </c>
      <c r="AM50" s="161">
        <v>-9</v>
      </c>
      <c r="AN50" s="161">
        <v>-10</v>
      </c>
      <c r="AO50" s="161">
        <v>-30</v>
      </c>
      <c r="AP50" s="161">
        <v>-36</v>
      </c>
      <c r="AQ50" s="161">
        <v>-16</v>
      </c>
      <c r="AR50" s="161">
        <v>-8</v>
      </c>
      <c r="AS50" s="161">
        <v>17</v>
      </c>
      <c r="AT50" s="161">
        <v>-7</v>
      </c>
      <c r="AU50" s="161">
        <v>2</v>
      </c>
      <c r="AV50" s="161">
        <v>3</v>
      </c>
      <c r="AW50" s="161">
        <v>3</v>
      </c>
      <c r="AX50" s="161">
        <v>10</v>
      </c>
    </row>
    <row r="51" spans="1:50" s="171" customFormat="1" ht="12.75" x14ac:dyDescent="0.2">
      <c r="A51" s="176" t="s">
        <v>217</v>
      </c>
      <c r="B51" s="175" t="s">
        <v>218</v>
      </c>
      <c r="C51" s="197">
        <v>-41</v>
      </c>
      <c r="D51" s="197">
        <v>-10</v>
      </c>
      <c r="E51" s="197">
        <v>-107</v>
      </c>
      <c r="F51" s="197">
        <v>4</v>
      </c>
      <c r="G51" s="197">
        <v>7</v>
      </c>
      <c r="H51" s="197">
        <v>43</v>
      </c>
      <c r="I51" s="197">
        <v>38</v>
      </c>
      <c r="J51" s="197">
        <v>3</v>
      </c>
      <c r="K51" s="197">
        <v>46</v>
      </c>
      <c r="L51" s="197">
        <v>60</v>
      </c>
      <c r="M51" s="197">
        <v>66</v>
      </c>
      <c r="N51" s="197">
        <v>73</v>
      </c>
      <c r="O51" s="197">
        <v>115</v>
      </c>
      <c r="P51" s="197">
        <v>128</v>
      </c>
      <c r="Q51" s="197">
        <v>163</v>
      </c>
      <c r="R51" s="161">
        <v>129</v>
      </c>
      <c r="S51" s="161">
        <v>106</v>
      </c>
      <c r="T51" s="161">
        <v>52</v>
      </c>
      <c r="U51" s="161">
        <v>9</v>
      </c>
      <c r="V51" s="161">
        <v>-14</v>
      </c>
      <c r="W51" s="161">
        <v>4</v>
      </c>
      <c r="X51" s="161">
        <v>-36</v>
      </c>
      <c r="Y51" s="161">
        <v>-27</v>
      </c>
      <c r="Z51" s="161">
        <v>-54</v>
      </c>
      <c r="AA51" s="161">
        <v>-30</v>
      </c>
      <c r="AB51" s="161">
        <v>-14</v>
      </c>
      <c r="AC51" s="161">
        <v>-30</v>
      </c>
      <c r="AD51" s="161">
        <v>15</v>
      </c>
      <c r="AE51" s="161">
        <v>4</v>
      </c>
      <c r="AF51" s="161">
        <v>-33</v>
      </c>
      <c r="AG51" s="161">
        <v>-17</v>
      </c>
      <c r="AH51" s="161">
        <v>-5</v>
      </c>
      <c r="AI51" s="161">
        <v>-30</v>
      </c>
      <c r="AJ51" s="161">
        <v>15</v>
      </c>
      <c r="AK51" s="161">
        <v>-24</v>
      </c>
      <c r="AL51" s="161">
        <v>-2</v>
      </c>
      <c r="AM51" s="161">
        <v>-7</v>
      </c>
      <c r="AN51" s="161">
        <v>-15</v>
      </c>
      <c r="AO51" s="161">
        <v>-7</v>
      </c>
      <c r="AP51" s="161">
        <v>-15</v>
      </c>
      <c r="AQ51" s="161">
        <v>8</v>
      </c>
      <c r="AR51" s="161">
        <v>-8</v>
      </c>
      <c r="AS51" s="161">
        <v>-18</v>
      </c>
      <c r="AT51" s="161">
        <v>36</v>
      </c>
      <c r="AU51" s="161">
        <v>22</v>
      </c>
      <c r="AV51" s="161">
        <v>24</v>
      </c>
      <c r="AW51" s="161">
        <v>17</v>
      </c>
      <c r="AX51" s="161">
        <v>17</v>
      </c>
    </row>
    <row r="52" spans="1:50" s="171" customFormat="1" ht="12.75" x14ac:dyDescent="0.2">
      <c r="A52" s="176" t="s">
        <v>219</v>
      </c>
      <c r="B52" s="175" t="s">
        <v>220</v>
      </c>
      <c r="C52" s="197">
        <v>32</v>
      </c>
      <c r="D52" s="197">
        <v>16</v>
      </c>
      <c r="E52" s="197">
        <v>3</v>
      </c>
      <c r="F52" s="197">
        <v>23</v>
      </c>
      <c r="G52" s="197">
        <v>16</v>
      </c>
      <c r="H52" s="197">
        <v>41</v>
      </c>
      <c r="I52" s="197">
        <v>66</v>
      </c>
      <c r="J52" s="197">
        <v>49</v>
      </c>
      <c r="K52" s="197">
        <v>66</v>
      </c>
      <c r="L52" s="197">
        <v>59</v>
      </c>
      <c r="M52" s="197">
        <v>63</v>
      </c>
      <c r="N52" s="197">
        <v>80</v>
      </c>
      <c r="O52" s="197">
        <v>73</v>
      </c>
      <c r="P52" s="197">
        <v>87</v>
      </c>
      <c r="Q52" s="197">
        <v>76</v>
      </c>
      <c r="R52" s="161">
        <v>49</v>
      </c>
      <c r="S52" s="161">
        <v>29</v>
      </c>
      <c r="T52" s="161">
        <v>51</v>
      </c>
      <c r="U52" s="161">
        <v>49</v>
      </c>
      <c r="V52" s="161">
        <v>37</v>
      </c>
      <c r="W52" s="161">
        <v>38</v>
      </c>
      <c r="X52" s="161">
        <v>62</v>
      </c>
      <c r="Y52" s="161">
        <v>46</v>
      </c>
      <c r="Z52" s="161">
        <v>42</v>
      </c>
      <c r="AA52" s="161">
        <v>40</v>
      </c>
      <c r="AB52" s="161">
        <v>40</v>
      </c>
      <c r="AC52" s="161">
        <v>31</v>
      </c>
      <c r="AD52" s="161">
        <v>40</v>
      </c>
      <c r="AE52" s="161">
        <v>18</v>
      </c>
      <c r="AF52" s="161">
        <v>27</v>
      </c>
      <c r="AG52" s="161">
        <v>21</v>
      </c>
      <c r="AH52" s="161">
        <v>19</v>
      </c>
      <c r="AI52" s="161">
        <v>12</v>
      </c>
      <c r="AJ52" s="161">
        <v>13</v>
      </c>
      <c r="AK52" s="161">
        <v>13</v>
      </c>
      <c r="AL52" s="161">
        <v>18</v>
      </c>
      <c r="AM52" s="161">
        <v>21</v>
      </c>
      <c r="AN52" s="161">
        <v>7</v>
      </c>
      <c r="AO52" s="161">
        <v>5</v>
      </c>
      <c r="AP52" s="161">
        <v>12</v>
      </c>
      <c r="AQ52" s="161">
        <v>7</v>
      </c>
      <c r="AR52" s="161">
        <v>4</v>
      </c>
      <c r="AS52" s="161">
        <v>9</v>
      </c>
      <c r="AT52" s="161">
        <v>10</v>
      </c>
      <c r="AU52" s="161">
        <v>10</v>
      </c>
      <c r="AV52" s="161">
        <v>10</v>
      </c>
      <c r="AW52" s="161">
        <v>13</v>
      </c>
      <c r="AX52" s="161">
        <v>-2</v>
      </c>
    </row>
    <row r="53" spans="1:50" s="171" customFormat="1" ht="12.75" x14ac:dyDescent="0.2">
      <c r="A53" s="176" t="s">
        <v>229</v>
      </c>
      <c r="B53" s="175" t="s">
        <v>230</v>
      </c>
      <c r="C53" s="197">
        <v>7</v>
      </c>
      <c r="D53" s="197">
        <v>0</v>
      </c>
      <c r="E53" s="197">
        <v>5</v>
      </c>
      <c r="F53" s="197">
        <v>3</v>
      </c>
      <c r="G53" s="197">
        <v>21</v>
      </c>
      <c r="H53" s="197">
        <v>3</v>
      </c>
      <c r="I53" s="197">
        <v>5</v>
      </c>
      <c r="J53" s="197">
        <v>16</v>
      </c>
      <c r="K53" s="197">
        <v>34</v>
      </c>
      <c r="L53" s="197">
        <v>46</v>
      </c>
      <c r="M53" s="197">
        <v>38</v>
      </c>
      <c r="N53" s="197">
        <v>65</v>
      </c>
      <c r="O53" s="197">
        <v>57</v>
      </c>
      <c r="P53" s="197">
        <v>63</v>
      </c>
      <c r="Q53" s="197">
        <v>69</v>
      </c>
      <c r="R53" s="161">
        <v>75</v>
      </c>
      <c r="S53" s="161">
        <v>73</v>
      </c>
      <c r="T53" s="161">
        <v>74</v>
      </c>
      <c r="U53" s="161">
        <v>67</v>
      </c>
      <c r="V53" s="161">
        <v>58</v>
      </c>
      <c r="W53" s="161">
        <v>42</v>
      </c>
      <c r="X53" s="161">
        <v>40</v>
      </c>
      <c r="Y53" s="161">
        <v>24</v>
      </c>
      <c r="Z53" s="161">
        <v>39</v>
      </c>
      <c r="AA53" s="161">
        <v>12</v>
      </c>
      <c r="AB53" s="161">
        <v>46</v>
      </c>
      <c r="AC53" s="161">
        <v>41</v>
      </c>
      <c r="AD53" s="161">
        <v>39</v>
      </c>
      <c r="AE53" s="161">
        <v>23</v>
      </c>
      <c r="AF53" s="161">
        <v>18</v>
      </c>
      <c r="AG53" s="161">
        <v>28</v>
      </c>
      <c r="AH53" s="161">
        <v>22</v>
      </c>
      <c r="AI53" s="161">
        <v>7</v>
      </c>
      <c r="AJ53" s="161">
        <v>4</v>
      </c>
      <c r="AK53" s="161">
        <v>12</v>
      </c>
      <c r="AL53" s="161">
        <v>15</v>
      </c>
      <c r="AM53" s="161">
        <v>15</v>
      </c>
      <c r="AN53" s="161">
        <v>10</v>
      </c>
      <c r="AO53" s="161">
        <v>-2</v>
      </c>
      <c r="AP53" s="161">
        <v>9</v>
      </c>
      <c r="AQ53" s="161">
        <v>22</v>
      </c>
      <c r="AR53" s="161">
        <v>15</v>
      </c>
      <c r="AS53" s="161">
        <v>10</v>
      </c>
      <c r="AT53" s="161">
        <v>15</v>
      </c>
      <c r="AU53" s="161">
        <v>22</v>
      </c>
      <c r="AV53" s="161">
        <v>21</v>
      </c>
      <c r="AW53" s="161">
        <v>8</v>
      </c>
      <c r="AX53" s="161">
        <v>18</v>
      </c>
    </row>
    <row r="54" spans="1:50" s="171" customFormat="1" ht="12.75" x14ac:dyDescent="0.2">
      <c r="A54" s="176" t="s">
        <v>231</v>
      </c>
      <c r="B54" s="175" t="s">
        <v>232</v>
      </c>
      <c r="C54" s="197">
        <v>33</v>
      </c>
      <c r="D54" s="197">
        <v>72</v>
      </c>
      <c r="E54" s="197">
        <v>-35</v>
      </c>
      <c r="F54" s="197">
        <v>153</v>
      </c>
      <c r="G54" s="197">
        <v>216</v>
      </c>
      <c r="H54" s="197">
        <v>297</v>
      </c>
      <c r="I54" s="197">
        <v>270</v>
      </c>
      <c r="J54" s="197">
        <v>326</v>
      </c>
      <c r="K54" s="197">
        <v>316</v>
      </c>
      <c r="L54" s="197">
        <v>360</v>
      </c>
      <c r="M54" s="197">
        <v>341</v>
      </c>
      <c r="N54" s="197">
        <v>447</v>
      </c>
      <c r="O54" s="197">
        <v>523</v>
      </c>
      <c r="P54" s="197">
        <v>561</v>
      </c>
      <c r="Q54" s="197">
        <v>527</v>
      </c>
      <c r="R54" s="161">
        <v>532</v>
      </c>
      <c r="S54" s="161">
        <v>537</v>
      </c>
      <c r="T54" s="161">
        <v>402</v>
      </c>
      <c r="U54" s="161">
        <v>536</v>
      </c>
      <c r="V54" s="161">
        <v>563</v>
      </c>
      <c r="W54" s="161">
        <v>486</v>
      </c>
      <c r="X54" s="161">
        <v>490</v>
      </c>
      <c r="Y54" s="161">
        <v>481</v>
      </c>
      <c r="Z54" s="161">
        <v>430</v>
      </c>
      <c r="AA54" s="161">
        <v>379</v>
      </c>
      <c r="AB54" s="161">
        <v>410</v>
      </c>
      <c r="AC54" s="161">
        <v>368</v>
      </c>
      <c r="AD54" s="161">
        <v>363</v>
      </c>
      <c r="AE54" s="161">
        <v>402</v>
      </c>
      <c r="AF54" s="161">
        <v>378</v>
      </c>
      <c r="AG54" s="161">
        <v>374</v>
      </c>
      <c r="AH54" s="161">
        <v>345</v>
      </c>
      <c r="AI54" s="161">
        <v>277</v>
      </c>
      <c r="AJ54" s="161">
        <v>285</v>
      </c>
      <c r="AK54" s="161">
        <v>216</v>
      </c>
      <c r="AL54" s="161">
        <v>215</v>
      </c>
      <c r="AM54" s="161">
        <v>232</v>
      </c>
      <c r="AN54" s="161">
        <v>180</v>
      </c>
      <c r="AO54" s="161">
        <v>171</v>
      </c>
      <c r="AP54" s="161">
        <v>186</v>
      </c>
      <c r="AQ54" s="161">
        <v>212</v>
      </c>
      <c r="AR54" s="161">
        <v>160</v>
      </c>
      <c r="AS54" s="161">
        <v>222</v>
      </c>
      <c r="AT54" s="161">
        <v>294</v>
      </c>
      <c r="AU54" s="161">
        <v>221</v>
      </c>
      <c r="AV54" s="161">
        <v>268</v>
      </c>
      <c r="AW54" s="161">
        <v>269</v>
      </c>
      <c r="AX54" s="161">
        <v>201</v>
      </c>
    </row>
    <row r="55" spans="1:50" s="171" customFormat="1" ht="12.75" x14ac:dyDescent="0.2">
      <c r="A55" s="176" t="s">
        <v>221</v>
      </c>
      <c r="B55" s="175" t="s">
        <v>222</v>
      </c>
      <c r="C55" s="197">
        <v>-19</v>
      </c>
      <c r="D55" s="197">
        <v>-24</v>
      </c>
      <c r="E55" s="197">
        <v>-35</v>
      </c>
      <c r="F55" s="197">
        <v>-24</v>
      </c>
      <c r="G55" s="197">
        <v>-18</v>
      </c>
      <c r="H55" s="197">
        <v>11</v>
      </c>
      <c r="I55" s="197">
        <v>-22</v>
      </c>
      <c r="J55" s="197">
        <v>1</v>
      </c>
      <c r="K55" s="197">
        <v>21</v>
      </c>
      <c r="L55" s="197">
        <v>5</v>
      </c>
      <c r="M55" s="197">
        <v>22</v>
      </c>
      <c r="N55" s="197">
        <v>30</v>
      </c>
      <c r="O55" s="197">
        <v>47</v>
      </c>
      <c r="P55" s="197">
        <v>30</v>
      </c>
      <c r="Q55" s="197">
        <v>44</v>
      </c>
      <c r="R55" s="161">
        <v>30</v>
      </c>
      <c r="S55" s="161">
        <v>51</v>
      </c>
      <c r="T55" s="161">
        <v>22</v>
      </c>
      <c r="U55" s="161">
        <v>21</v>
      </c>
      <c r="V55" s="161">
        <v>29</v>
      </c>
      <c r="W55" s="161">
        <v>8</v>
      </c>
      <c r="X55" s="161">
        <v>10</v>
      </c>
      <c r="Y55" s="161">
        <v>19</v>
      </c>
      <c r="Z55" s="161">
        <v>-6</v>
      </c>
      <c r="AA55" s="161">
        <v>-5</v>
      </c>
      <c r="AB55" s="161">
        <v>4</v>
      </c>
      <c r="AC55" s="161">
        <v>-2</v>
      </c>
      <c r="AD55" s="161">
        <v>19</v>
      </c>
      <c r="AE55" s="161">
        <v>5</v>
      </c>
      <c r="AF55" s="161">
        <v>1</v>
      </c>
      <c r="AG55" s="161">
        <v>6</v>
      </c>
      <c r="AH55" s="161">
        <v>9</v>
      </c>
      <c r="AI55" s="161">
        <v>-4</v>
      </c>
      <c r="AJ55" s="161">
        <v>19</v>
      </c>
      <c r="AK55" s="161">
        <v>6</v>
      </c>
      <c r="AL55" s="161">
        <v>15</v>
      </c>
      <c r="AM55" s="161">
        <v>11</v>
      </c>
      <c r="AN55" s="161">
        <v>9</v>
      </c>
      <c r="AO55" s="161">
        <v>-13</v>
      </c>
      <c r="AP55" s="161">
        <v>-20</v>
      </c>
      <c r="AQ55" s="161">
        <v>-42</v>
      </c>
      <c r="AR55" s="161">
        <v>-19</v>
      </c>
      <c r="AS55" s="161">
        <v>5</v>
      </c>
      <c r="AT55" s="161">
        <v>18</v>
      </c>
      <c r="AU55" s="161">
        <v>7</v>
      </c>
      <c r="AV55" s="161">
        <v>14</v>
      </c>
      <c r="AW55" s="161">
        <v>25</v>
      </c>
      <c r="AX55" s="161">
        <v>13</v>
      </c>
    </row>
    <row r="56" spans="1:50" s="171" customFormat="1" ht="12.75" x14ac:dyDescent="0.2">
      <c r="A56" s="176" t="s">
        <v>223</v>
      </c>
      <c r="B56" s="175" t="s">
        <v>224</v>
      </c>
      <c r="C56" s="197">
        <v>-13</v>
      </c>
      <c r="D56" s="197">
        <v>-16</v>
      </c>
      <c r="E56" s="197">
        <v>-18</v>
      </c>
      <c r="F56" s="197">
        <v>-12</v>
      </c>
      <c r="G56" s="197">
        <v>-11</v>
      </c>
      <c r="H56" s="197">
        <v>-7</v>
      </c>
      <c r="I56" s="197">
        <v>-12</v>
      </c>
      <c r="J56" s="197">
        <v>-6</v>
      </c>
      <c r="K56" s="197">
        <v>-4</v>
      </c>
      <c r="L56" s="197">
        <v>-3</v>
      </c>
      <c r="M56" s="197">
        <v>-5</v>
      </c>
      <c r="N56" s="197">
        <v>4</v>
      </c>
      <c r="O56" s="197">
        <v>-18</v>
      </c>
      <c r="P56" s="197">
        <v>-12</v>
      </c>
      <c r="Q56" s="197">
        <v>-2</v>
      </c>
      <c r="R56" s="161">
        <v>-7</v>
      </c>
      <c r="S56" s="161">
        <v>-11</v>
      </c>
      <c r="T56" s="161">
        <v>-6</v>
      </c>
      <c r="U56" s="161">
        <v>-26</v>
      </c>
      <c r="V56" s="161">
        <v>-16</v>
      </c>
      <c r="W56" s="161">
        <v>-19</v>
      </c>
      <c r="X56" s="161">
        <v>-23</v>
      </c>
      <c r="Y56" s="161">
        <v>-25</v>
      </c>
      <c r="Z56" s="161">
        <v>-21</v>
      </c>
      <c r="AA56" s="161">
        <v>-22</v>
      </c>
      <c r="AB56" s="161">
        <v>-13</v>
      </c>
      <c r="AC56" s="161">
        <v>-10</v>
      </c>
      <c r="AD56" s="161">
        <v>-12</v>
      </c>
      <c r="AE56" s="161">
        <v>-26</v>
      </c>
      <c r="AF56" s="161">
        <v>-27</v>
      </c>
      <c r="AG56" s="161">
        <v>-16</v>
      </c>
      <c r="AH56" s="161">
        <v>1</v>
      </c>
      <c r="AI56" s="161">
        <v>5</v>
      </c>
      <c r="AJ56" s="161">
        <v>1</v>
      </c>
      <c r="AK56" s="161">
        <v>2</v>
      </c>
      <c r="AL56" s="161">
        <v>-3</v>
      </c>
      <c r="AM56" s="161">
        <v>-1</v>
      </c>
      <c r="AN56" s="161">
        <v>4</v>
      </c>
      <c r="AO56" s="161">
        <v>10</v>
      </c>
      <c r="AP56" s="161">
        <v>2</v>
      </c>
      <c r="AQ56" s="161">
        <v>6</v>
      </c>
      <c r="AR56" s="161">
        <v>3</v>
      </c>
      <c r="AS56" s="161">
        <v>12</v>
      </c>
      <c r="AT56" s="161">
        <v>4</v>
      </c>
      <c r="AU56" s="161">
        <v>1</v>
      </c>
      <c r="AV56" s="161">
        <v>4</v>
      </c>
      <c r="AW56" s="161">
        <v>1</v>
      </c>
      <c r="AX56" s="161">
        <v>6</v>
      </c>
    </row>
    <row r="57" spans="1:50" s="171" customFormat="1" ht="12.75" x14ac:dyDescent="0.2">
      <c r="A57" s="176" t="s">
        <v>225</v>
      </c>
      <c r="B57" s="175" t="s">
        <v>226</v>
      </c>
      <c r="C57" s="197">
        <v>137</v>
      </c>
      <c r="D57" s="197">
        <v>143</v>
      </c>
      <c r="E57" s="197">
        <v>3</v>
      </c>
      <c r="F57" s="197">
        <v>141</v>
      </c>
      <c r="G57" s="197">
        <v>195</v>
      </c>
      <c r="H57" s="197">
        <v>166</v>
      </c>
      <c r="I57" s="197">
        <v>210</v>
      </c>
      <c r="J57" s="197">
        <v>221</v>
      </c>
      <c r="K57" s="197">
        <v>218</v>
      </c>
      <c r="L57" s="197">
        <v>241</v>
      </c>
      <c r="M57" s="197">
        <v>265</v>
      </c>
      <c r="N57" s="197">
        <v>279</v>
      </c>
      <c r="O57" s="197">
        <v>294</v>
      </c>
      <c r="P57" s="197">
        <v>321</v>
      </c>
      <c r="Q57" s="197">
        <v>317</v>
      </c>
      <c r="R57" s="161">
        <v>306</v>
      </c>
      <c r="S57" s="161">
        <v>314</v>
      </c>
      <c r="T57" s="161">
        <v>296</v>
      </c>
      <c r="U57" s="161">
        <v>233</v>
      </c>
      <c r="V57" s="161">
        <v>267</v>
      </c>
      <c r="W57" s="161">
        <v>272</v>
      </c>
      <c r="X57" s="161">
        <v>166</v>
      </c>
      <c r="Y57" s="161">
        <v>185</v>
      </c>
      <c r="Z57" s="161">
        <v>133</v>
      </c>
      <c r="AA57" s="161">
        <v>109</v>
      </c>
      <c r="AB57" s="161">
        <v>118</v>
      </c>
      <c r="AC57" s="161">
        <v>103</v>
      </c>
      <c r="AD57" s="161">
        <v>161</v>
      </c>
      <c r="AE57" s="161">
        <v>77</v>
      </c>
      <c r="AF57" s="161">
        <v>156</v>
      </c>
      <c r="AG57" s="161">
        <v>136</v>
      </c>
      <c r="AH57" s="161">
        <v>379</v>
      </c>
      <c r="AI57" s="161">
        <v>299</v>
      </c>
      <c r="AJ57" s="161">
        <v>223</v>
      </c>
      <c r="AK57" s="161">
        <v>311</v>
      </c>
      <c r="AL57" s="161">
        <v>238</v>
      </c>
      <c r="AM57" s="161">
        <v>225</v>
      </c>
      <c r="AN57" s="161">
        <v>255</v>
      </c>
      <c r="AO57" s="161">
        <v>218</v>
      </c>
      <c r="AP57" s="161">
        <v>201</v>
      </c>
      <c r="AQ57" s="161">
        <v>189</v>
      </c>
      <c r="AR57" s="161">
        <v>195</v>
      </c>
      <c r="AS57" s="161">
        <v>277</v>
      </c>
      <c r="AT57" s="161">
        <v>234</v>
      </c>
      <c r="AU57" s="161">
        <v>219</v>
      </c>
      <c r="AV57" s="161">
        <v>274</v>
      </c>
      <c r="AW57" s="161">
        <v>251</v>
      </c>
      <c r="AX57" s="161">
        <v>229</v>
      </c>
    </row>
    <row r="58" spans="1:50" s="171" customFormat="1" ht="12.75" x14ac:dyDescent="0.2">
      <c r="A58" s="176" t="s">
        <v>227</v>
      </c>
      <c r="B58" s="175" t="s">
        <v>228</v>
      </c>
      <c r="C58" s="197">
        <v>11</v>
      </c>
      <c r="D58" s="197">
        <v>4</v>
      </c>
      <c r="E58" s="197">
        <v>0</v>
      </c>
      <c r="F58" s="197">
        <v>-1</v>
      </c>
      <c r="G58" s="197">
        <v>11</v>
      </c>
      <c r="H58" s="197">
        <v>44</v>
      </c>
      <c r="I58" s="197">
        <v>45</v>
      </c>
      <c r="J58" s="197">
        <v>27</v>
      </c>
      <c r="K58" s="197">
        <v>38</v>
      </c>
      <c r="L58" s="197">
        <v>42</v>
      </c>
      <c r="M58" s="197">
        <v>61</v>
      </c>
      <c r="N58" s="197">
        <v>80</v>
      </c>
      <c r="O58" s="197">
        <v>96</v>
      </c>
      <c r="P58" s="197">
        <v>116</v>
      </c>
      <c r="Q58" s="197">
        <v>114</v>
      </c>
      <c r="R58" s="161">
        <v>105</v>
      </c>
      <c r="S58" s="161">
        <v>80</v>
      </c>
      <c r="T58" s="161">
        <v>92</v>
      </c>
      <c r="U58" s="161">
        <v>85</v>
      </c>
      <c r="V58" s="161">
        <v>114</v>
      </c>
      <c r="W58" s="161">
        <v>72</v>
      </c>
      <c r="X58" s="161">
        <v>81</v>
      </c>
      <c r="Y58" s="161">
        <v>49</v>
      </c>
      <c r="Z58" s="161">
        <v>75</v>
      </c>
      <c r="AA58" s="161">
        <v>62</v>
      </c>
      <c r="AB58" s="161">
        <v>48</v>
      </c>
      <c r="AC58" s="161">
        <v>38</v>
      </c>
      <c r="AD58" s="161">
        <v>25</v>
      </c>
      <c r="AE58" s="161">
        <v>45</v>
      </c>
      <c r="AF58" s="161">
        <v>29</v>
      </c>
      <c r="AG58" s="161">
        <v>26</v>
      </c>
      <c r="AH58" s="161">
        <v>23</v>
      </c>
      <c r="AI58" s="161">
        <v>14</v>
      </c>
      <c r="AJ58" s="161">
        <v>23</v>
      </c>
      <c r="AK58" s="161">
        <v>10</v>
      </c>
      <c r="AL58" s="161">
        <v>14</v>
      </c>
      <c r="AM58" s="161">
        <v>2</v>
      </c>
      <c r="AN58" s="161">
        <v>13</v>
      </c>
      <c r="AO58" s="161">
        <v>8</v>
      </c>
      <c r="AP58" s="161">
        <v>17</v>
      </c>
      <c r="AQ58" s="161">
        <v>15</v>
      </c>
      <c r="AR58" s="161">
        <v>25</v>
      </c>
      <c r="AS58" s="161">
        <v>35</v>
      </c>
      <c r="AT58" s="161">
        <v>27</v>
      </c>
      <c r="AU58" s="161">
        <v>21</v>
      </c>
      <c r="AV58" s="161">
        <v>30</v>
      </c>
      <c r="AW58" s="161">
        <v>27</v>
      </c>
      <c r="AX58" s="161">
        <v>-2</v>
      </c>
    </row>
    <row r="59" spans="1:50" s="171" customFormat="1" ht="12.75" x14ac:dyDescent="0.2">
      <c r="A59" s="176" t="s">
        <v>233</v>
      </c>
      <c r="B59" s="175" t="s">
        <v>234</v>
      </c>
      <c r="C59" s="197">
        <v>1</v>
      </c>
      <c r="D59" s="197">
        <v>1</v>
      </c>
      <c r="E59" s="197">
        <v>-5</v>
      </c>
      <c r="F59" s="197">
        <v>8</v>
      </c>
      <c r="G59" s="197">
        <v>1</v>
      </c>
      <c r="H59" s="197">
        <v>-2</v>
      </c>
      <c r="I59" s="197">
        <v>7</v>
      </c>
      <c r="J59" s="197">
        <v>0</v>
      </c>
      <c r="K59" s="197">
        <v>8</v>
      </c>
      <c r="L59" s="197">
        <v>7</v>
      </c>
      <c r="M59" s="197">
        <v>12</v>
      </c>
      <c r="N59" s="197">
        <v>0</v>
      </c>
      <c r="O59" s="197">
        <v>6</v>
      </c>
      <c r="P59" s="197">
        <v>3</v>
      </c>
      <c r="Q59" s="197">
        <v>-2</v>
      </c>
      <c r="R59" s="161">
        <v>5</v>
      </c>
      <c r="S59" s="161">
        <v>4</v>
      </c>
      <c r="T59" s="161">
        <v>5</v>
      </c>
      <c r="U59" s="161">
        <v>-1</v>
      </c>
      <c r="V59" s="161">
        <v>1</v>
      </c>
      <c r="W59" s="161">
        <v>0</v>
      </c>
      <c r="X59" s="161">
        <v>-1</v>
      </c>
      <c r="Y59" s="161">
        <v>0</v>
      </c>
      <c r="Z59" s="161">
        <v>-2</v>
      </c>
      <c r="AA59" s="161">
        <v>-1</v>
      </c>
      <c r="AB59" s="161">
        <v>2</v>
      </c>
      <c r="AC59" s="161">
        <v>0</v>
      </c>
      <c r="AD59" s="161">
        <v>-3</v>
      </c>
      <c r="AE59" s="161">
        <v>-1</v>
      </c>
      <c r="AF59" s="161">
        <v>1</v>
      </c>
      <c r="AG59" s="161">
        <v>-5</v>
      </c>
      <c r="AH59" s="161">
        <v>0</v>
      </c>
      <c r="AI59" s="161">
        <v>3</v>
      </c>
      <c r="AJ59" s="161">
        <v>-2</v>
      </c>
      <c r="AK59" s="161">
        <v>3</v>
      </c>
      <c r="AL59" s="161">
        <v>2</v>
      </c>
      <c r="AM59" s="161">
        <v>1</v>
      </c>
      <c r="AN59" s="161">
        <v>-2</v>
      </c>
      <c r="AO59" s="161">
        <v>4</v>
      </c>
      <c r="AP59" s="161">
        <v>-2</v>
      </c>
      <c r="AQ59" s="161">
        <v>18</v>
      </c>
      <c r="AR59" s="161">
        <v>18</v>
      </c>
      <c r="AS59" s="161">
        <v>25</v>
      </c>
      <c r="AT59" s="161">
        <v>3</v>
      </c>
      <c r="AU59" s="161">
        <v>1</v>
      </c>
      <c r="AV59" s="161">
        <v>9</v>
      </c>
      <c r="AW59" s="161">
        <v>19</v>
      </c>
      <c r="AX59" s="161">
        <v>7</v>
      </c>
    </row>
    <row r="60" spans="1:50" s="171" customFormat="1" ht="12.75" x14ac:dyDescent="0.2">
      <c r="A60" s="176" t="s">
        <v>235</v>
      </c>
      <c r="B60" s="175" t="s">
        <v>236</v>
      </c>
      <c r="C60" s="197">
        <v>9</v>
      </c>
      <c r="D60" s="197">
        <v>-91</v>
      </c>
      <c r="E60" s="197">
        <v>-149</v>
      </c>
      <c r="F60" s="197">
        <v>107</v>
      </c>
      <c r="G60" s="197">
        <v>99</v>
      </c>
      <c r="H60" s="197">
        <v>188</v>
      </c>
      <c r="I60" s="197">
        <v>216</v>
      </c>
      <c r="J60" s="197">
        <v>241</v>
      </c>
      <c r="K60" s="197">
        <v>280</v>
      </c>
      <c r="L60" s="197">
        <v>326</v>
      </c>
      <c r="M60" s="197">
        <v>409</v>
      </c>
      <c r="N60" s="197">
        <v>420</v>
      </c>
      <c r="O60" s="197">
        <v>544</v>
      </c>
      <c r="P60" s="197">
        <v>505</v>
      </c>
      <c r="Q60" s="197">
        <v>602</v>
      </c>
      <c r="R60" s="161">
        <v>541</v>
      </c>
      <c r="S60" s="161">
        <v>454</v>
      </c>
      <c r="T60" s="161">
        <v>484</v>
      </c>
      <c r="U60" s="161">
        <v>308</v>
      </c>
      <c r="V60" s="161">
        <v>420</v>
      </c>
      <c r="W60" s="161">
        <v>341</v>
      </c>
      <c r="X60" s="161">
        <v>325</v>
      </c>
      <c r="Y60" s="161">
        <v>324</v>
      </c>
      <c r="Z60" s="161">
        <v>356</v>
      </c>
      <c r="AA60" s="161">
        <v>315</v>
      </c>
      <c r="AB60" s="161">
        <v>350</v>
      </c>
      <c r="AC60" s="161">
        <v>314</v>
      </c>
      <c r="AD60" s="161">
        <v>380</v>
      </c>
      <c r="AE60" s="161">
        <v>497</v>
      </c>
      <c r="AF60" s="161">
        <v>609</v>
      </c>
      <c r="AG60" s="161">
        <v>696</v>
      </c>
      <c r="AH60" s="161">
        <v>700</v>
      </c>
      <c r="AI60" s="161">
        <v>779</v>
      </c>
      <c r="AJ60" s="161">
        <v>887</v>
      </c>
      <c r="AK60" s="161">
        <v>890</v>
      </c>
      <c r="AL60" s="161">
        <v>993</v>
      </c>
      <c r="AM60" s="161">
        <v>1047</v>
      </c>
      <c r="AN60" s="161">
        <v>1016</v>
      </c>
      <c r="AO60" s="161">
        <v>1053</v>
      </c>
      <c r="AP60" s="161">
        <v>885</v>
      </c>
      <c r="AQ60" s="161">
        <v>948</v>
      </c>
      <c r="AR60" s="161">
        <v>1102</v>
      </c>
      <c r="AS60" s="161">
        <v>1169</v>
      </c>
      <c r="AT60" s="161">
        <v>1321</v>
      </c>
      <c r="AU60" s="161">
        <v>1235</v>
      </c>
      <c r="AV60" s="161">
        <v>1293</v>
      </c>
      <c r="AW60" s="161">
        <v>1376</v>
      </c>
      <c r="AX60" s="161">
        <v>1073</v>
      </c>
    </row>
    <row r="61" spans="1:50" s="171" customFormat="1" ht="12.75" x14ac:dyDescent="0.2">
      <c r="A61" s="176" t="s">
        <v>237</v>
      </c>
      <c r="B61" s="175" t="s">
        <v>238</v>
      </c>
      <c r="C61" s="197">
        <v>6</v>
      </c>
      <c r="D61" s="197">
        <v>2</v>
      </c>
      <c r="E61" s="197">
        <v>-14</v>
      </c>
      <c r="F61" s="197">
        <v>13</v>
      </c>
      <c r="G61" s="197">
        <v>34</v>
      </c>
      <c r="H61" s="197">
        <v>33</v>
      </c>
      <c r="I61" s="197">
        <v>9</v>
      </c>
      <c r="J61" s="197">
        <v>39</v>
      </c>
      <c r="K61" s="197">
        <v>34</v>
      </c>
      <c r="L61" s="197">
        <v>56</v>
      </c>
      <c r="M61" s="197">
        <v>15</v>
      </c>
      <c r="N61" s="197">
        <v>16</v>
      </c>
      <c r="O61" s="197">
        <v>23</v>
      </c>
      <c r="P61" s="197">
        <v>66</v>
      </c>
      <c r="Q61" s="197">
        <v>73</v>
      </c>
      <c r="R61" s="161">
        <v>63</v>
      </c>
      <c r="S61" s="161">
        <v>41</v>
      </c>
      <c r="T61" s="161">
        <v>38</v>
      </c>
      <c r="U61" s="161">
        <v>32</v>
      </c>
      <c r="V61" s="161">
        <v>27</v>
      </c>
      <c r="W61" s="161">
        <v>28</v>
      </c>
      <c r="X61" s="161">
        <v>13</v>
      </c>
      <c r="Y61" s="161">
        <v>12</v>
      </c>
      <c r="Z61" s="161">
        <v>-2</v>
      </c>
      <c r="AA61" s="161">
        <v>-3</v>
      </c>
      <c r="AB61" s="161">
        <v>-1</v>
      </c>
      <c r="AC61" s="161">
        <v>-5</v>
      </c>
      <c r="AD61" s="161">
        <v>-3</v>
      </c>
      <c r="AE61" s="161">
        <v>-10</v>
      </c>
      <c r="AF61" s="161">
        <v>-9</v>
      </c>
      <c r="AG61" s="161">
        <v>-4</v>
      </c>
      <c r="AH61" s="161">
        <v>0</v>
      </c>
      <c r="AI61" s="161">
        <v>-8</v>
      </c>
      <c r="AJ61" s="161">
        <v>-2</v>
      </c>
      <c r="AK61" s="161">
        <v>-8</v>
      </c>
      <c r="AL61" s="161">
        <v>-6</v>
      </c>
      <c r="AM61" s="161">
        <v>-4</v>
      </c>
      <c r="AN61" s="161">
        <v>-2</v>
      </c>
      <c r="AO61" s="161">
        <v>-2</v>
      </c>
      <c r="AP61" s="161">
        <v>0</v>
      </c>
      <c r="AQ61" s="161">
        <v>3</v>
      </c>
      <c r="AR61" s="161">
        <v>-7</v>
      </c>
      <c r="AS61" s="161">
        <v>9</v>
      </c>
      <c r="AT61" s="161">
        <v>8</v>
      </c>
      <c r="AU61" s="161">
        <v>7</v>
      </c>
      <c r="AV61" s="161">
        <v>13</v>
      </c>
      <c r="AW61" s="161">
        <v>5</v>
      </c>
      <c r="AX61" s="161">
        <v>9</v>
      </c>
    </row>
    <row r="62" spans="1:50" s="171" customFormat="1" ht="12.75" x14ac:dyDescent="0.2">
      <c r="A62" s="176" t="s">
        <v>243</v>
      </c>
      <c r="B62" s="175" t="s">
        <v>244</v>
      </c>
      <c r="C62" s="197">
        <v>36</v>
      </c>
      <c r="D62" s="197">
        <v>30</v>
      </c>
      <c r="E62" s="197">
        <v>30</v>
      </c>
      <c r="F62" s="197">
        <v>31</v>
      </c>
      <c r="G62" s="197">
        <v>33</v>
      </c>
      <c r="H62" s="197">
        <v>48</v>
      </c>
      <c r="I62" s="197">
        <v>59</v>
      </c>
      <c r="J62" s="197">
        <v>77</v>
      </c>
      <c r="K62" s="197">
        <v>77</v>
      </c>
      <c r="L62" s="197">
        <v>71</v>
      </c>
      <c r="M62" s="197">
        <v>137</v>
      </c>
      <c r="N62" s="197">
        <v>115</v>
      </c>
      <c r="O62" s="197">
        <v>126</v>
      </c>
      <c r="P62" s="197">
        <v>170</v>
      </c>
      <c r="Q62" s="197">
        <v>154</v>
      </c>
      <c r="R62" s="161">
        <v>178</v>
      </c>
      <c r="S62" s="161">
        <v>166</v>
      </c>
      <c r="T62" s="161">
        <v>149</v>
      </c>
      <c r="U62" s="161">
        <v>130</v>
      </c>
      <c r="V62" s="161">
        <v>109</v>
      </c>
      <c r="W62" s="161">
        <v>123</v>
      </c>
      <c r="X62" s="161">
        <v>85</v>
      </c>
      <c r="Y62" s="161">
        <v>87</v>
      </c>
      <c r="Z62" s="161">
        <v>80</v>
      </c>
      <c r="AA62" s="161">
        <v>68</v>
      </c>
      <c r="AB62" s="161">
        <v>48</v>
      </c>
      <c r="AC62" s="161">
        <v>42</v>
      </c>
      <c r="AD62" s="161">
        <v>14</v>
      </c>
      <c r="AE62" s="161">
        <v>12</v>
      </c>
      <c r="AF62" s="161">
        <v>15</v>
      </c>
      <c r="AG62" s="161">
        <v>23</v>
      </c>
      <c r="AH62" s="161">
        <v>10</v>
      </c>
      <c r="AI62" s="161">
        <v>22</v>
      </c>
      <c r="AJ62" s="161">
        <v>16</v>
      </c>
      <c r="AK62" s="161">
        <v>21</v>
      </c>
      <c r="AL62" s="161">
        <v>14</v>
      </c>
      <c r="AM62" s="161">
        <v>19</v>
      </c>
      <c r="AN62" s="161">
        <v>10</v>
      </c>
      <c r="AO62" s="161">
        <v>15</v>
      </c>
      <c r="AP62" s="161">
        <v>11</v>
      </c>
      <c r="AQ62" s="161">
        <v>7</v>
      </c>
      <c r="AR62" s="161">
        <v>-2</v>
      </c>
      <c r="AS62" s="161">
        <v>14</v>
      </c>
      <c r="AT62" s="161">
        <v>21</v>
      </c>
      <c r="AU62" s="161">
        <v>11</v>
      </c>
      <c r="AV62" s="161">
        <v>11</v>
      </c>
      <c r="AW62" s="161">
        <v>9</v>
      </c>
      <c r="AX62" s="161">
        <v>2</v>
      </c>
    </row>
    <row r="63" spans="1:50" s="171" customFormat="1" ht="12.75" x14ac:dyDescent="0.2">
      <c r="A63" s="176" t="s">
        <v>245</v>
      </c>
      <c r="B63" s="175" t="s">
        <v>246</v>
      </c>
      <c r="C63" s="197">
        <v>-13</v>
      </c>
      <c r="D63" s="197">
        <v>-26</v>
      </c>
      <c r="E63" s="197">
        <v>-59</v>
      </c>
      <c r="F63" s="197">
        <v>-18</v>
      </c>
      <c r="G63" s="197">
        <v>-11</v>
      </c>
      <c r="H63" s="197">
        <v>17</v>
      </c>
      <c r="I63" s="197">
        <v>18</v>
      </c>
      <c r="J63" s="197">
        <v>-1</v>
      </c>
      <c r="K63" s="197">
        <v>37</v>
      </c>
      <c r="L63" s="197">
        <v>26</v>
      </c>
      <c r="M63" s="197">
        <v>44</v>
      </c>
      <c r="N63" s="197">
        <v>69</v>
      </c>
      <c r="O63" s="197">
        <v>48</v>
      </c>
      <c r="P63" s="197">
        <v>64</v>
      </c>
      <c r="Q63" s="197">
        <v>51</v>
      </c>
      <c r="R63" s="161">
        <v>80</v>
      </c>
      <c r="S63" s="161">
        <v>91</v>
      </c>
      <c r="T63" s="161">
        <v>75</v>
      </c>
      <c r="U63" s="161">
        <v>103</v>
      </c>
      <c r="V63" s="161">
        <v>69</v>
      </c>
      <c r="W63" s="161">
        <v>82</v>
      </c>
      <c r="X63" s="161">
        <v>55</v>
      </c>
      <c r="Y63" s="161">
        <v>54</v>
      </c>
      <c r="Z63" s="161">
        <v>52</v>
      </c>
      <c r="AA63" s="161">
        <v>59</v>
      </c>
      <c r="AB63" s="161">
        <v>50</v>
      </c>
      <c r="AC63" s="161">
        <v>62</v>
      </c>
      <c r="AD63" s="161">
        <v>57</v>
      </c>
      <c r="AE63" s="161">
        <v>77</v>
      </c>
      <c r="AF63" s="161">
        <v>62</v>
      </c>
      <c r="AG63" s="161">
        <v>59</v>
      </c>
      <c r="AH63" s="161">
        <v>62</v>
      </c>
      <c r="AI63" s="161">
        <v>63</v>
      </c>
      <c r="AJ63" s="161">
        <v>48</v>
      </c>
      <c r="AK63" s="161">
        <v>32</v>
      </c>
      <c r="AL63" s="161">
        <v>54</v>
      </c>
      <c r="AM63" s="161">
        <v>42</v>
      </c>
      <c r="AN63" s="161">
        <v>-6</v>
      </c>
      <c r="AO63" s="161">
        <v>47</v>
      </c>
      <c r="AP63" s="161">
        <v>50</v>
      </c>
      <c r="AQ63" s="161">
        <v>22</v>
      </c>
      <c r="AR63" s="161">
        <v>-7</v>
      </c>
      <c r="AS63" s="161">
        <v>18</v>
      </c>
      <c r="AT63" s="161">
        <v>36</v>
      </c>
      <c r="AU63" s="161">
        <v>64</v>
      </c>
      <c r="AV63" s="161">
        <v>34</v>
      </c>
      <c r="AW63" s="161">
        <v>40</v>
      </c>
      <c r="AX63" s="161">
        <v>34</v>
      </c>
    </row>
    <row r="64" spans="1:50" s="171" customFormat="1" ht="12.75" x14ac:dyDescent="0.2">
      <c r="A64" s="176" t="s">
        <v>247</v>
      </c>
      <c r="B64" s="175" t="s">
        <v>248</v>
      </c>
      <c r="C64" s="197">
        <v>-11</v>
      </c>
      <c r="D64" s="197">
        <v>-10</v>
      </c>
      <c r="E64" s="197">
        <v>-17</v>
      </c>
      <c r="F64" s="197">
        <v>-8</v>
      </c>
      <c r="G64" s="197">
        <v>-19</v>
      </c>
      <c r="H64" s="197">
        <v>-13</v>
      </c>
      <c r="I64" s="197">
        <v>-20</v>
      </c>
      <c r="J64" s="197">
        <v>-13</v>
      </c>
      <c r="K64" s="197">
        <v>-12</v>
      </c>
      <c r="L64" s="197">
        <v>-6</v>
      </c>
      <c r="M64" s="197">
        <v>2</v>
      </c>
      <c r="N64" s="197">
        <v>-16</v>
      </c>
      <c r="O64" s="197">
        <v>-11</v>
      </c>
      <c r="P64" s="197">
        <v>-3</v>
      </c>
      <c r="Q64" s="197">
        <v>9</v>
      </c>
      <c r="R64" s="161">
        <v>-5</v>
      </c>
      <c r="S64" s="161">
        <v>-5</v>
      </c>
      <c r="T64" s="161">
        <v>-8</v>
      </c>
      <c r="U64" s="161">
        <v>-4</v>
      </c>
      <c r="V64" s="161">
        <v>-4</v>
      </c>
      <c r="W64" s="161">
        <v>-2</v>
      </c>
      <c r="X64" s="161">
        <v>2</v>
      </c>
      <c r="Y64" s="161">
        <v>-9</v>
      </c>
      <c r="Z64" s="161">
        <v>3</v>
      </c>
      <c r="AA64" s="161">
        <v>-5</v>
      </c>
      <c r="AB64" s="161">
        <v>-1</v>
      </c>
      <c r="AC64" s="161">
        <v>-5</v>
      </c>
      <c r="AD64" s="161">
        <v>0</v>
      </c>
      <c r="AE64" s="161">
        <v>3</v>
      </c>
      <c r="AF64" s="161">
        <v>3</v>
      </c>
      <c r="AG64" s="161">
        <v>7</v>
      </c>
      <c r="AH64" s="161">
        <v>-4</v>
      </c>
      <c r="AI64" s="161">
        <v>1</v>
      </c>
      <c r="AJ64" s="161">
        <v>3</v>
      </c>
      <c r="AK64" s="161">
        <v>-7</v>
      </c>
      <c r="AL64" s="161">
        <v>4</v>
      </c>
      <c r="AM64" s="161">
        <v>6</v>
      </c>
      <c r="AN64" s="161">
        <v>1</v>
      </c>
      <c r="AO64" s="161">
        <v>-10</v>
      </c>
      <c r="AP64" s="161">
        <v>-11</v>
      </c>
      <c r="AQ64" s="161">
        <v>0</v>
      </c>
      <c r="AR64" s="161">
        <v>-3</v>
      </c>
      <c r="AS64" s="161">
        <v>-8</v>
      </c>
      <c r="AT64" s="161">
        <v>-8</v>
      </c>
      <c r="AU64" s="161">
        <v>2</v>
      </c>
      <c r="AV64" s="161">
        <v>-14</v>
      </c>
      <c r="AW64" s="161">
        <v>-3</v>
      </c>
      <c r="AX64" s="161">
        <v>2</v>
      </c>
    </row>
    <row r="65" spans="1:50" s="171" customFormat="1" ht="12.75" x14ac:dyDescent="0.2">
      <c r="A65" s="176" t="s">
        <v>249</v>
      </c>
      <c r="B65" s="175" t="s">
        <v>250</v>
      </c>
      <c r="C65" s="197">
        <v>7</v>
      </c>
      <c r="D65" s="197">
        <v>8</v>
      </c>
      <c r="E65" s="197">
        <v>1</v>
      </c>
      <c r="F65" s="197">
        <v>6</v>
      </c>
      <c r="G65" s="197">
        <v>10</v>
      </c>
      <c r="H65" s="197">
        <v>0</v>
      </c>
      <c r="I65" s="197">
        <v>5</v>
      </c>
      <c r="J65" s="197">
        <v>13</v>
      </c>
      <c r="K65" s="197">
        <v>0</v>
      </c>
      <c r="L65" s="197">
        <v>12</v>
      </c>
      <c r="M65" s="197">
        <v>15</v>
      </c>
      <c r="N65" s="197">
        <v>22</v>
      </c>
      <c r="O65" s="197">
        <v>16</v>
      </c>
      <c r="P65" s="197">
        <v>15</v>
      </c>
      <c r="Q65" s="197">
        <v>13</v>
      </c>
      <c r="R65" s="161">
        <v>12</v>
      </c>
      <c r="S65" s="161">
        <v>3</v>
      </c>
      <c r="T65" s="161">
        <v>10</v>
      </c>
      <c r="U65" s="161">
        <v>14</v>
      </c>
      <c r="V65" s="161">
        <v>3</v>
      </c>
      <c r="W65" s="161">
        <v>6</v>
      </c>
      <c r="X65" s="161">
        <v>11</v>
      </c>
      <c r="Y65" s="161">
        <v>9</v>
      </c>
      <c r="Z65" s="161">
        <v>3</v>
      </c>
      <c r="AA65" s="161">
        <v>5</v>
      </c>
      <c r="AB65" s="161">
        <v>6</v>
      </c>
      <c r="AC65" s="161">
        <v>7</v>
      </c>
      <c r="AD65" s="161">
        <v>5</v>
      </c>
      <c r="AE65" s="161">
        <v>5</v>
      </c>
      <c r="AF65" s="161">
        <v>-1</v>
      </c>
      <c r="AG65" s="161">
        <v>4</v>
      </c>
      <c r="AH65" s="161">
        <v>-3</v>
      </c>
      <c r="AI65" s="161">
        <v>-2</v>
      </c>
      <c r="AJ65" s="161">
        <v>-1</v>
      </c>
      <c r="AK65" s="161">
        <v>2</v>
      </c>
      <c r="AL65" s="161">
        <v>2</v>
      </c>
      <c r="AM65" s="161">
        <v>-1</v>
      </c>
      <c r="AN65" s="161">
        <v>-3</v>
      </c>
      <c r="AO65" s="161">
        <v>1</v>
      </c>
      <c r="AP65" s="161">
        <v>3</v>
      </c>
      <c r="AQ65" s="161">
        <v>3</v>
      </c>
      <c r="AR65" s="161">
        <v>3</v>
      </c>
      <c r="AS65" s="161">
        <v>1</v>
      </c>
      <c r="AT65" s="161">
        <v>3</v>
      </c>
      <c r="AU65" s="161">
        <v>5</v>
      </c>
      <c r="AV65" s="161">
        <v>7</v>
      </c>
      <c r="AW65" s="161">
        <v>2</v>
      </c>
      <c r="AX65" s="161">
        <v>6</v>
      </c>
    </row>
    <row r="66" spans="1:50" s="171" customFormat="1" ht="12.75" x14ac:dyDescent="0.2">
      <c r="A66" s="176" t="s">
        <v>251</v>
      </c>
      <c r="B66" s="175" t="s">
        <v>252</v>
      </c>
      <c r="C66" s="197">
        <v>5</v>
      </c>
      <c r="D66" s="197">
        <v>-1</v>
      </c>
      <c r="E66" s="197">
        <v>8</v>
      </c>
      <c r="F66" s="197">
        <v>11</v>
      </c>
      <c r="G66" s="197">
        <v>11</v>
      </c>
      <c r="H66" s="197">
        <v>14</v>
      </c>
      <c r="I66" s="197">
        <v>17</v>
      </c>
      <c r="J66" s="197">
        <v>0</v>
      </c>
      <c r="K66" s="197">
        <v>16</v>
      </c>
      <c r="L66" s="197">
        <v>5</v>
      </c>
      <c r="M66" s="197">
        <v>8</v>
      </c>
      <c r="N66" s="197">
        <v>13</v>
      </c>
      <c r="O66" s="197">
        <v>10</v>
      </c>
      <c r="P66" s="197">
        <v>28</v>
      </c>
      <c r="Q66" s="197">
        <v>35</v>
      </c>
      <c r="R66" s="161">
        <v>24</v>
      </c>
      <c r="S66" s="161">
        <v>23</v>
      </c>
      <c r="T66" s="161">
        <v>26</v>
      </c>
      <c r="U66" s="161">
        <v>25</v>
      </c>
      <c r="V66" s="161">
        <v>19</v>
      </c>
      <c r="W66" s="161">
        <v>9</v>
      </c>
      <c r="X66" s="161">
        <v>4</v>
      </c>
      <c r="Y66" s="161">
        <v>2</v>
      </c>
      <c r="Z66" s="161">
        <v>1</v>
      </c>
      <c r="AA66" s="161">
        <v>1</v>
      </c>
      <c r="AB66" s="161">
        <v>-1</v>
      </c>
      <c r="AC66" s="161">
        <v>4</v>
      </c>
      <c r="AD66" s="161">
        <v>3</v>
      </c>
      <c r="AE66" s="161">
        <v>1</v>
      </c>
      <c r="AF66" s="161">
        <v>2</v>
      </c>
      <c r="AG66" s="161">
        <v>1</v>
      </c>
      <c r="AH66" s="161">
        <v>0</v>
      </c>
      <c r="AI66" s="161">
        <v>0</v>
      </c>
      <c r="AJ66" s="161">
        <v>2</v>
      </c>
      <c r="AK66" s="161">
        <v>1</v>
      </c>
      <c r="AL66" s="161">
        <v>0</v>
      </c>
      <c r="AM66" s="161">
        <v>0</v>
      </c>
      <c r="AN66" s="161">
        <v>-1</v>
      </c>
      <c r="AO66" s="161">
        <v>5</v>
      </c>
      <c r="AP66" s="161">
        <v>1</v>
      </c>
      <c r="AQ66" s="161">
        <v>1</v>
      </c>
      <c r="AR66" s="161">
        <v>10</v>
      </c>
      <c r="AS66" s="161">
        <v>4</v>
      </c>
      <c r="AT66" s="161">
        <v>3</v>
      </c>
      <c r="AU66" s="161">
        <v>0</v>
      </c>
      <c r="AV66" s="161">
        <v>0</v>
      </c>
      <c r="AW66" s="161">
        <v>0</v>
      </c>
      <c r="AX66" s="161">
        <v>3</v>
      </c>
    </row>
    <row r="67" spans="1:50" s="171" customFormat="1" ht="12.75" x14ac:dyDescent="0.2">
      <c r="A67" s="176" t="s">
        <v>253</v>
      </c>
      <c r="B67" s="175" t="s">
        <v>254</v>
      </c>
      <c r="C67" s="197">
        <v>242</v>
      </c>
      <c r="D67" s="197">
        <v>289</v>
      </c>
      <c r="E67" s="197">
        <v>188</v>
      </c>
      <c r="F67" s="197">
        <v>626</v>
      </c>
      <c r="G67" s="197">
        <v>835</v>
      </c>
      <c r="H67" s="197">
        <v>857</v>
      </c>
      <c r="I67" s="197">
        <v>910</v>
      </c>
      <c r="J67" s="197">
        <v>1019</v>
      </c>
      <c r="K67" s="197">
        <v>1216</v>
      </c>
      <c r="L67" s="197">
        <v>1197</v>
      </c>
      <c r="M67" s="197">
        <v>1397</v>
      </c>
      <c r="N67" s="197">
        <v>1542</v>
      </c>
      <c r="O67" s="197">
        <v>1716</v>
      </c>
      <c r="P67" s="197">
        <v>1794</v>
      </c>
      <c r="Q67" s="197">
        <v>2065</v>
      </c>
      <c r="R67" s="161">
        <v>1949</v>
      </c>
      <c r="S67" s="161">
        <v>2043</v>
      </c>
      <c r="T67" s="161">
        <v>2069</v>
      </c>
      <c r="U67" s="161">
        <v>2076</v>
      </c>
      <c r="V67" s="161">
        <v>2119</v>
      </c>
      <c r="W67" s="161">
        <v>2107</v>
      </c>
      <c r="X67" s="161">
        <v>2044</v>
      </c>
      <c r="Y67" s="161">
        <v>2041</v>
      </c>
      <c r="Z67" s="161">
        <v>1795</v>
      </c>
      <c r="AA67" s="161">
        <v>1815</v>
      </c>
      <c r="AB67" s="161">
        <v>1577</v>
      </c>
      <c r="AC67" s="161">
        <v>1477</v>
      </c>
      <c r="AD67" s="161">
        <v>1491</v>
      </c>
      <c r="AE67" s="161">
        <v>1499</v>
      </c>
      <c r="AF67" s="161">
        <v>1799</v>
      </c>
      <c r="AG67" s="161">
        <v>1953</v>
      </c>
      <c r="AH67" s="161">
        <v>1969</v>
      </c>
      <c r="AI67" s="161">
        <v>2130</v>
      </c>
      <c r="AJ67" s="161">
        <v>2180</v>
      </c>
      <c r="AK67" s="161">
        <v>2369</v>
      </c>
      <c r="AL67" s="161">
        <v>2638</v>
      </c>
      <c r="AM67" s="161">
        <v>2734</v>
      </c>
      <c r="AN67" s="161">
        <v>2785</v>
      </c>
      <c r="AO67" s="161">
        <v>3017</v>
      </c>
      <c r="AP67" s="161">
        <v>2785</v>
      </c>
      <c r="AQ67" s="161">
        <v>2854</v>
      </c>
      <c r="AR67" s="161">
        <v>2844</v>
      </c>
      <c r="AS67" s="161">
        <v>2944</v>
      </c>
      <c r="AT67" s="161">
        <v>2734</v>
      </c>
      <c r="AU67" s="161">
        <v>2083</v>
      </c>
      <c r="AV67" s="161">
        <v>1329</v>
      </c>
      <c r="AW67" s="161">
        <v>823</v>
      </c>
      <c r="AX67" s="161">
        <v>568</v>
      </c>
    </row>
    <row r="68" spans="1:50" s="171" customFormat="1" ht="12.75" x14ac:dyDescent="0.2">
      <c r="A68" s="176" t="s">
        <v>255</v>
      </c>
      <c r="B68" s="175" t="s">
        <v>256</v>
      </c>
      <c r="C68" s="197">
        <v>5</v>
      </c>
      <c r="D68" s="197">
        <v>-14</v>
      </c>
      <c r="E68" s="197">
        <v>-8</v>
      </c>
      <c r="F68" s="197">
        <v>17</v>
      </c>
      <c r="G68" s="197">
        <v>16</v>
      </c>
      <c r="H68" s="197">
        <v>14</v>
      </c>
      <c r="I68" s="197">
        <v>16</v>
      </c>
      <c r="J68" s="197">
        <v>-3</v>
      </c>
      <c r="K68" s="197">
        <v>39</v>
      </c>
      <c r="L68" s="197">
        <v>24</v>
      </c>
      <c r="M68" s="197">
        <v>38</v>
      </c>
      <c r="N68" s="197">
        <v>43</v>
      </c>
      <c r="O68" s="197">
        <v>52</v>
      </c>
      <c r="P68" s="197">
        <v>59</v>
      </c>
      <c r="Q68" s="197">
        <v>35</v>
      </c>
      <c r="R68" s="161">
        <v>63</v>
      </c>
      <c r="S68" s="161">
        <v>28</v>
      </c>
      <c r="T68" s="161">
        <v>48</v>
      </c>
      <c r="U68" s="161">
        <v>36</v>
      </c>
      <c r="V68" s="161">
        <v>36</v>
      </c>
      <c r="W68" s="161">
        <v>60</v>
      </c>
      <c r="X68" s="161">
        <v>51</v>
      </c>
      <c r="Y68" s="161">
        <v>52</v>
      </c>
      <c r="Z68" s="161">
        <v>23</v>
      </c>
      <c r="AA68" s="161">
        <v>30</v>
      </c>
      <c r="AB68" s="161">
        <v>21</v>
      </c>
      <c r="AC68" s="161">
        <v>-5</v>
      </c>
      <c r="AD68" s="161">
        <v>6</v>
      </c>
      <c r="AE68" s="161">
        <v>14</v>
      </c>
      <c r="AF68" s="161">
        <v>13</v>
      </c>
      <c r="AG68" s="161">
        <v>13</v>
      </c>
      <c r="AH68" s="161">
        <v>19</v>
      </c>
      <c r="AI68" s="161">
        <v>35</v>
      </c>
      <c r="AJ68" s="161">
        <v>20</v>
      </c>
      <c r="AK68" s="161">
        <v>26</v>
      </c>
      <c r="AL68" s="161">
        <v>17</v>
      </c>
      <c r="AM68" s="161">
        <v>13</v>
      </c>
      <c r="AN68" s="161">
        <v>16</v>
      </c>
      <c r="AO68" s="161">
        <v>20</v>
      </c>
      <c r="AP68" s="161">
        <v>22</v>
      </c>
      <c r="AQ68" s="161">
        <v>25</v>
      </c>
      <c r="AR68" s="161">
        <v>22</v>
      </c>
      <c r="AS68" s="161">
        <v>19</v>
      </c>
      <c r="AT68" s="161">
        <v>19</v>
      </c>
      <c r="AU68" s="161">
        <v>22</v>
      </c>
      <c r="AV68" s="161">
        <v>10</v>
      </c>
      <c r="AW68" s="161">
        <v>7</v>
      </c>
      <c r="AX68" s="161">
        <v>13</v>
      </c>
    </row>
    <row r="69" spans="1:50" s="171" customFormat="1" ht="12.75" x14ac:dyDescent="0.2">
      <c r="A69" s="176" t="s">
        <v>257</v>
      </c>
      <c r="B69" s="175" t="s">
        <v>258</v>
      </c>
      <c r="C69" s="197">
        <v>-9</v>
      </c>
      <c r="D69" s="197">
        <v>4</v>
      </c>
      <c r="E69" s="197">
        <v>-13</v>
      </c>
      <c r="F69" s="197">
        <v>-17</v>
      </c>
      <c r="G69" s="197">
        <v>2</v>
      </c>
      <c r="H69" s="197">
        <v>-4</v>
      </c>
      <c r="I69" s="197">
        <v>-12</v>
      </c>
      <c r="J69" s="197">
        <v>-4</v>
      </c>
      <c r="K69" s="197">
        <v>11</v>
      </c>
      <c r="L69" s="197">
        <v>0</v>
      </c>
      <c r="M69" s="197">
        <v>-5</v>
      </c>
      <c r="N69" s="197">
        <v>0</v>
      </c>
      <c r="O69" s="197">
        <v>-8</v>
      </c>
      <c r="P69" s="197">
        <v>-6</v>
      </c>
      <c r="Q69" s="197">
        <v>13</v>
      </c>
      <c r="R69" s="161">
        <v>10</v>
      </c>
      <c r="S69" s="161">
        <v>-5</v>
      </c>
      <c r="T69" s="161">
        <v>7</v>
      </c>
      <c r="U69" s="161">
        <v>-6</v>
      </c>
      <c r="V69" s="161">
        <v>-13</v>
      </c>
      <c r="W69" s="161">
        <v>-11</v>
      </c>
      <c r="X69" s="161">
        <v>-4</v>
      </c>
      <c r="Y69" s="161">
        <v>-4</v>
      </c>
      <c r="Z69" s="161">
        <v>1</v>
      </c>
      <c r="AA69" s="161">
        <v>-2</v>
      </c>
      <c r="AB69" s="161">
        <v>-5</v>
      </c>
      <c r="AC69" s="161">
        <v>2</v>
      </c>
      <c r="AD69" s="161">
        <v>-4</v>
      </c>
      <c r="AE69" s="161">
        <v>-1</v>
      </c>
      <c r="AF69" s="161">
        <v>-2</v>
      </c>
      <c r="AG69" s="161">
        <v>7</v>
      </c>
      <c r="AH69" s="161">
        <v>10</v>
      </c>
      <c r="AI69" s="161">
        <v>-7</v>
      </c>
      <c r="AJ69" s="161">
        <v>7</v>
      </c>
      <c r="AK69" s="161">
        <v>6</v>
      </c>
      <c r="AL69" s="161">
        <v>3</v>
      </c>
      <c r="AM69" s="161">
        <v>4</v>
      </c>
      <c r="AN69" s="161">
        <v>-2</v>
      </c>
      <c r="AO69" s="161">
        <v>8</v>
      </c>
      <c r="AP69" s="161">
        <v>-7</v>
      </c>
      <c r="AQ69" s="161">
        <v>1</v>
      </c>
      <c r="AR69" s="161">
        <v>-1</v>
      </c>
      <c r="AS69" s="161">
        <v>-1</v>
      </c>
      <c r="AT69" s="161">
        <v>9</v>
      </c>
      <c r="AU69" s="161">
        <v>1</v>
      </c>
      <c r="AV69" s="161">
        <v>12</v>
      </c>
      <c r="AW69" s="161">
        <v>13</v>
      </c>
      <c r="AX69" s="161">
        <v>2</v>
      </c>
    </row>
    <row r="70" spans="1:50" s="171" customFormat="1" ht="12.75" x14ac:dyDescent="0.2">
      <c r="A70" s="176" t="s">
        <v>259</v>
      </c>
      <c r="B70" s="175" t="s">
        <v>260</v>
      </c>
      <c r="C70" s="197">
        <v>61</v>
      </c>
      <c r="D70" s="197">
        <v>58</v>
      </c>
      <c r="E70" s="197">
        <v>31</v>
      </c>
      <c r="F70" s="197">
        <v>78</v>
      </c>
      <c r="G70" s="197">
        <v>99</v>
      </c>
      <c r="H70" s="197">
        <v>144</v>
      </c>
      <c r="I70" s="197">
        <v>100</v>
      </c>
      <c r="J70" s="197">
        <v>164</v>
      </c>
      <c r="K70" s="197">
        <v>187</v>
      </c>
      <c r="L70" s="197">
        <v>187</v>
      </c>
      <c r="M70" s="197">
        <v>236</v>
      </c>
      <c r="N70" s="197">
        <v>306</v>
      </c>
      <c r="O70" s="197">
        <v>283</v>
      </c>
      <c r="P70" s="197">
        <v>370</v>
      </c>
      <c r="Q70" s="197">
        <v>369</v>
      </c>
      <c r="R70" s="161">
        <v>377</v>
      </c>
      <c r="S70" s="161">
        <v>365</v>
      </c>
      <c r="T70" s="161">
        <v>358</v>
      </c>
      <c r="U70" s="161">
        <v>362</v>
      </c>
      <c r="V70" s="161">
        <v>317</v>
      </c>
      <c r="W70" s="161">
        <v>339</v>
      </c>
      <c r="X70" s="161">
        <v>293</v>
      </c>
      <c r="Y70" s="161">
        <v>337</v>
      </c>
      <c r="Z70" s="161">
        <v>272</v>
      </c>
      <c r="AA70" s="161">
        <v>276</v>
      </c>
      <c r="AB70" s="161">
        <v>289</v>
      </c>
      <c r="AC70" s="161">
        <v>268</v>
      </c>
      <c r="AD70" s="161">
        <v>214</v>
      </c>
      <c r="AE70" s="161">
        <v>196</v>
      </c>
      <c r="AF70" s="161">
        <v>133</v>
      </c>
      <c r="AG70" s="161">
        <v>125</v>
      </c>
      <c r="AH70" s="161">
        <v>107</v>
      </c>
      <c r="AI70" s="161">
        <v>77</v>
      </c>
      <c r="AJ70" s="161">
        <v>105</v>
      </c>
      <c r="AK70" s="161">
        <v>102</v>
      </c>
      <c r="AL70" s="161">
        <v>89</v>
      </c>
      <c r="AM70" s="161">
        <v>54</v>
      </c>
      <c r="AN70" s="161">
        <v>60</v>
      </c>
      <c r="AO70" s="161">
        <v>65</v>
      </c>
      <c r="AP70" s="161">
        <v>42</v>
      </c>
      <c r="AQ70" s="161">
        <v>61</v>
      </c>
      <c r="AR70" s="161">
        <v>76</v>
      </c>
      <c r="AS70" s="161">
        <v>87</v>
      </c>
      <c r="AT70" s="161">
        <v>84</v>
      </c>
      <c r="AU70" s="161">
        <v>98</v>
      </c>
      <c r="AV70" s="161">
        <v>75</v>
      </c>
      <c r="AW70" s="161">
        <v>104</v>
      </c>
      <c r="AX70" s="161">
        <v>92</v>
      </c>
    </row>
    <row r="71" spans="1:50" s="171" customFormat="1" ht="12.75" x14ac:dyDescent="0.2">
      <c r="A71" s="176" t="s">
        <v>261</v>
      </c>
      <c r="B71" s="175" t="s">
        <v>262</v>
      </c>
      <c r="C71" s="197">
        <v>-3</v>
      </c>
      <c r="D71" s="197">
        <v>0</v>
      </c>
      <c r="E71" s="197">
        <v>-2</v>
      </c>
      <c r="F71" s="197">
        <v>1</v>
      </c>
      <c r="G71" s="197">
        <v>-1</v>
      </c>
      <c r="H71" s="197">
        <v>-6</v>
      </c>
      <c r="I71" s="197">
        <v>-5</v>
      </c>
      <c r="J71" s="197">
        <v>-1</v>
      </c>
      <c r="K71" s="197">
        <v>-5</v>
      </c>
      <c r="L71" s="197">
        <v>-5</v>
      </c>
      <c r="M71" s="197">
        <v>-3</v>
      </c>
      <c r="N71" s="197">
        <v>0</v>
      </c>
      <c r="O71" s="197">
        <v>-3</v>
      </c>
      <c r="P71" s="197">
        <v>1</v>
      </c>
      <c r="Q71" s="197">
        <v>-1</v>
      </c>
      <c r="R71" s="161">
        <v>1</v>
      </c>
      <c r="S71" s="161">
        <v>-3</v>
      </c>
      <c r="T71" s="161">
        <v>-3</v>
      </c>
      <c r="U71" s="161">
        <v>1</v>
      </c>
      <c r="V71" s="161">
        <v>-2</v>
      </c>
      <c r="W71" s="161">
        <v>-2</v>
      </c>
      <c r="X71" s="161">
        <v>-2</v>
      </c>
      <c r="Y71" s="161">
        <v>-7</v>
      </c>
      <c r="Z71" s="161">
        <v>-1</v>
      </c>
      <c r="AA71" s="161">
        <v>-3</v>
      </c>
      <c r="AB71" s="161">
        <v>0</v>
      </c>
      <c r="AC71" s="161">
        <v>2</v>
      </c>
      <c r="AD71" s="161">
        <v>-2</v>
      </c>
      <c r="AE71" s="161">
        <v>-2</v>
      </c>
      <c r="AF71" s="161">
        <v>-2</v>
      </c>
      <c r="AG71" s="161">
        <v>0</v>
      </c>
      <c r="AH71" s="161">
        <v>1</v>
      </c>
      <c r="AI71" s="161">
        <v>-2</v>
      </c>
      <c r="AJ71" s="161">
        <v>2</v>
      </c>
      <c r="AK71" s="161">
        <v>-2</v>
      </c>
      <c r="AL71" s="161">
        <v>2</v>
      </c>
      <c r="AM71" s="161">
        <v>-3</v>
      </c>
      <c r="AN71" s="161">
        <v>2</v>
      </c>
      <c r="AO71" s="161">
        <v>0</v>
      </c>
      <c r="AP71" s="161">
        <v>0</v>
      </c>
      <c r="AQ71" s="161">
        <v>-1</v>
      </c>
      <c r="AR71" s="161">
        <v>-1</v>
      </c>
      <c r="AS71" s="161">
        <v>-1</v>
      </c>
      <c r="AT71" s="161">
        <v>-1</v>
      </c>
      <c r="AU71" s="161">
        <v>-2</v>
      </c>
      <c r="AV71" s="161">
        <v>-5</v>
      </c>
      <c r="AW71" s="161">
        <v>-3</v>
      </c>
      <c r="AX71" s="161">
        <v>-3</v>
      </c>
    </row>
    <row r="72" spans="1:50" s="171" customFormat="1" ht="12.75" customHeight="1" x14ac:dyDescent="0.2">
      <c r="A72" s="176" t="s">
        <v>263</v>
      </c>
      <c r="B72" s="175" t="s">
        <v>264</v>
      </c>
      <c r="C72" s="197">
        <v>-3</v>
      </c>
      <c r="D72" s="197">
        <v>-1</v>
      </c>
      <c r="E72" s="197">
        <v>0</v>
      </c>
      <c r="F72" s="197">
        <v>-3</v>
      </c>
      <c r="G72" s="197">
        <v>-5</v>
      </c>
      <c r="H72" s="197">
        <v>-1</v>
      </c>
      <c r="I72" s="197">
        <v>-4</v>
      </c>
      <c r="J72" s="197">
        <v>-2</v>
      </c>
      <c r="K72" s="197">
        <v>-2</v>
      </c>
      <c r="L72" s="197">
        <v>-4</v>
      </c>
      <c r="M72" s="197">
        <v>-3</v>
      </c>
      <c r="N72" s="197">
        <v>0</v>
      </c>
      <c r="O72" s="197">
        <v>0</v>
      </c>
      <c r="P72" s="197">
        <v>8</v>
      </c>
      <c r="Q72" s="197">
        <v>-3</v>
      </c>
      <c r="R72" s="161">
        <v>-2</v>
      </c>
      <c r="S72" s="161">
        <v>7</v>
      </c>
      <c r="T72" s="161">
        <v>0</v>
      </c>
      <c r="U72" s="161">
        <v>-1</v>
      </c>
      <c r="V72" s="161">
        <v>-4</v>
      </c>
      <c r="W72" s="161">
        <v>-5</v>
      </c>
      <c r="X72" s="161">
        <v>-4</v>
      </c>
      <c r="Y72" s="161">
        <v>-3</v>
      </c>
      <c r="Z72" s="161">
        <v>-3</v>
      </c>
      <c r="AA72" s="161">
        <v>3</v>
      </c>
      <c r="AB72" s="161">
        <v>1</v>
      </c>
      <c r="AC72" s="161">
        <v>-3</v>
      </c>
      <c r="AD72" s="161">
        <v>-4</v>
      </c>
      <c r="AE72" s="161">
        <v>-2</v>
      </c>
      <c r="AF72" s="161">
        <v>0</v>
      </c>
      <c r="AG72" s="161">
        <v>-3</v>
      </c>
      <c r="AH72" s="161">
        <v>-1</v>
      </c>
      <c r="AI72" s="161">
        <v>-3</v>
      </c>
      <c r="AJ72" s="161">
        <v>-3</v>
      </c>
      <c r="AK72" s="161">
        <v>3</v>
      </c>
      <c r="AL72" s="161">
        <v>1</v>
      </c>
      <c r="AM72" s="161">
        <v>-1</v>
      </c>
      <c r="AN72" s="161">
        <v>-4</v>
      </c>
      <c r="AO72" s="161">
        <v>5</v>
      </c>
      <c r="AP72" s="161">
        <v>3</v>
      </c>
      <c r="AQ72" s="161">
        <v>2</v>
      </c>
      <c r="AR72" s="161">
        <v>4</v>
      </c>
      <c r="AS72" s="161">
        <v>8</v>
      </c>
      <c r="AT72" s="161">
        <v>-4</v>
      </c>
      <c r="AU72" s="161">
        <v>-2</v>
      </c>
      <c r="AV72" s="161">
        <v>2</v>
      </c>
      <c r="AW72" s="161">
        <v>3</v>
      </c>
      <c r="AX72" s="161">
        <v>-1</v>
      </c>
    </row>
    <row r="73" spans="1:50" s="171" customFormat="1" ht="12.75" x14ac:dyDescent="0.2">
      <c r="A73" s="176" t="s">
        <v>265</v>
      </c>
      <c r="B73" s="175" t="s">
        <v>266</v>
      </c>
      <c r="C73" s="197">
        <v>0</v>
      </c>
      <c r="D73" s="197">
        <v>1</v>
      </c>
      <c r="E73" s="197">
        <v>0</v>
      </c>
      <c r="F73" s="197">
        <v>1</v>
      </c>
      <c r="G73" s="197">
        <v>-1</v>
      </c>
      <c r="H73" s="197">
        <v>0</v>
      </c>
      <c r="I73" s="197">
        <v>-1</v>
      </c>
      <c r="J73" s="197">
        <v>-4</v>
      </c>
      <c r="K73" s="197">
        <v>3</v>
      </c>
      <c r="L73" s="197">
        <v>0</v>
      </c>
      <c r="M73" s="197">
        <v>-1</v>
      </c>
      <c r="N73" s="197">
        <v>1</v>
      </c>
      <c r="O73" s="197">
        <v>2</v>
      </c>
      <c r="P73" s="197">
        <v>-1</v>
      </c>
      <c r="Q73" s="197">
        <v>1</v>
      </c>
      <c r="R73" s="161">
        <v>-2</v>
      </c>
      <c r="S73" s="161">
        <v>-1</v>
      </c>
      <c r="T73" s="161">
        <v>-1</v>
      </c>
      <c r="U73" s="161">
        <v>-1</v>
      </c>
      <c r="V73" s="161">
        <v>-1</v>
      </c>
      <c r="W73" s="161">
        <v>-1</v>
      </c>
      <c r="X73" s="161">
        <v>-1</v>
      </c>
      <c r="Y73" s="161">
        <v>1</v>
      </c>
      <c r="Z73" s="161">
        <v>0</v>
      </c>
      <c r="AA73" s="161">
        <v>1</v>
      </c>
      <c r="AB73" s="161">
        <v>-2</v>
      </c>
      <c r="AC73" s="161">
        <v>0</v>
      </c>
      <c r="AD73" s="161">
        <v>-1</v>
      </c>
      <c r="AE73" s="161">
        <v>0</v>
      </c>
      <c r="AF73" s="161">
        <v>0</v>
      </c>
      <c r="AG73" s="161">
        <v>1</v>
      </c>
      <c r="AH73" s="161">
        <v>1</v>
      </c>
      <c r="AI73" s="161">
        <v>2</v>
      </c>
      <c r="AJ73" s="161">
        <v>1</v>
      </c>
      <c r="AK73" s="161">
        <v>1</v>
      </c>
      <c r="AL73" s="161">
        <v>-3</v>
      </c>
      <c r="AM73" s="161">
        <v>0</v>
      </c>
      <c r="AN73" s="161">
        <v>8</v>
      </c>
      <c r="AO73" s="161">
        <v>3</v>
      </c>
      <c r="AP73" s="161">
        <v>-1</v>
      </c>
      <c r="AQ73" s="161">
        <v>2</v>
      </c>
      <c r="AR73" s="161">
        <v>10</v>
      </c>
      <c r="AS73" s="161">
        <v>2</v>
      </c>
      <c r="AT73" s="161">
        <v>0</v>
      </c>
      <c r="AU73" s="161">
        <v>-1</v>
      </c>
      <c r="AV73" s="161">
        <v>-3</v>
      </c>
      <c r="AW73" s="161">
        <v>4</v>
      </c>
      <c r="AX73" s="161">
        <v>1</v>
      </c>
    </row>
    <row r="74" spans="1:50" s="171" customFormat="1" ht="12.75" x14ac:dyDescent="0.2">
      <c r="A74" s="176" t="s">
        <v>267</v>
      </c>
      <c r="B74" s="175" t="s">
        <v>268</v>
      </c>
      <c r="C74" s="197">
        <v>288</v>
      </c>
      <c r="D74" s="197">
        <v>342</v>
      </c>
      <c r="E74" s="197">
        <v>-28</v>
      </c>
      <c r="F74" s="197">
        <v>606</v>
      </c>
      <c r="G74" s="197">
        <v>659</v>
      </c>
      <c r="H74" s="197">
        <v>775</v>
      </c>
      <c r="I74" s="197">
        <v>841</v>
      </c>
      <c r="J74" s="197">
        <v>769</v>
      </c>
      <c r="K74" s="197">
        <v>879</v>
      </c>
      <c r="L74" s="197">
        <v>724</v>
      </c>
      <c r="M74" s="197">
        <v>795</v>
      </c>
      <c r="N74" s="197">
        <v>888</v>
      </c>
      <c r="O74" s="197">
        <v>949</v>
      </c>
      <c r="P74" s="197">
        <v>955</v>
      </c>
      <c r="Q74" s="197">
        <v>1123</v>
      </c>
      <c r="R74" s="161">
        <v>945</v>
      </c>
      <c r="S74" s="161">
        <v>1000</v>
      </c>
      <c r="T74" s="161">
        <v>811</v>
      </c>
      <c r="U74" s="161">
        <v>951</v>
      </c>
      <c r="V74" s="161">
        <v>853</v>
      </c>
      <c r="W74" s="161">
        <v>799</v>
      </c>
      <c r="X74" s="161">
        <v>714</v>
      </c>
      <c r="Y74" s="161">
        <v>759</v>
      </c>
      <c r="Z74" s="161">
        <v>566</v>
      </c>
      <c r="AA74" s="161">
        <v>339</v>
      </c>
      <c r="AB74" s="161">
        <v>406</v>
      </c>
      <c r="AC74" s="161">
        <v>353</v>
      </c>
      <c r="AD74" s="161">
        <v>410</v>
      </c>
      <c r="AE74" s="161">
        <v>462</v>
      </c>
      <c r="AF74" s="161">
        <v>499</v>
      </c>
      <c r="AG74" s="161">
        <v>677</v>
      </c>
      <c r="AH74" s="161">
        <v>614</v>
      </c>
      <c r="AI74" s="161">
        <v>681</v>
      </c>
      <c r="AJ74" s="161">
        <v>649</v>
      </c>
      <c r="AK74" s="161">
        <v>774</v>
      </c>
      <c r="AL74" s="161">
        <v>767</v>
      </c>
      <c r="AM74" s="161">
        <v>899</v>
      </c>
      <c r="AN74" s="161">
        <v>893</v>
      </c>
      <c r="AO74" s="161">
        <v>864</v>
      </c>
      <c r="AP74" s="161">
        <v>898</v>
      </c>
      <c r="AQ74" s="161">
        <v>1120</v>
      </c>
      <c r="AR74" s="161">
        <v>1337</v>
      </c>
      <c r="AS74" s="161">
        <v>1540</v>
      </c>
      <c r="AT74" s="161">
        <v>2120</v>
      </c>
      <c r="AU74" s="161">
        <v>2524</v>
      </c>
      <c r="AV74" s="161">
        <v>2668</v>
      </c>
      <c r="AW74" s="161">
        <v>3253</v>
      </c>
      <c r="AX74" s="161">
        <v>3582</v>
      </c>
    </row>
    <row r="75" spans="1:50" s="171" customFormat="1" ht="12.75" x14ac:dyDescent="0.2">
      <c r="A75" s="176" t="s">
        <v>269</v>
      </c>
      <c r="B75" s="175" t="s">
        <v>270</v>
      </c>
      <c r="C75" s="197">
        <v>-19</v>
      </c>
      <c r="D75" s="197">
        <v>-2</v>
      </c>
      <c r="E75" s="197">
        <v>-22</v>
      </c>
      <c r="F75" s="197">
        <v>-14</v>
      </c>
      <c r="G75" s="197">
        <v>12</v>
      </c>
      <c r="H75" s="197">
        <v>15</v>
      </c>
      <c r="I75" s="197">
        <v>43</v>
      </c>
      <c r="J75" s="197">
        <v>-4</v>
      </c>
      <c r="K75" s="197">
        <v>28</v>
      </c>
      <c r="L75" s="197">
        <v>30</v>
      </c>
      <c r="M75" s="197">
        <v>26</v>
      </c>
      <c r="N75" s="197">
        <v>42</v>
      </c>
      <c r="O75" s="197">
        <v>37</v>
      </c>
      <c r="P75" s="197">
        <v>67</v>
      </c>
      <c r="Q75" s="197">
        <v>49</v>
      </c>
      <c r="R75" s="161">
        <v>56</v>
      </c>
      <c r="S75" s="161">
        <v>80</v>
      </c>
      <c r="T75" s="161">
        <v>67</v>
      </c>
      <c r="U75" s="161">
        <v>31</v>
      </c>
      <c r="V75" s="161">
        <v>30</v>
      </c>
      <c r="W75" s="161">
        <v>23</v>
      </c>
      <c r="X75" s="161">
        <v>30</v>
      </c>
      <c r="Y75" s="161">
        <v>32</v>
      </c>
      <c r="Z75" s="161">
        <v>22</v>
      </c>
      <c r="AA75" s="161">
        <v>32</v>
      </c>
      <c r="AB75" s="161">
        <v>7</v>
      </c>
      <c r="AC75" s="161">
        <v>22</v>
      </c>
      <c r="AD75" s="161">
        <v>5</v>
      </c>
      <c r="AE75" s="161">
        <v>16</v>
      </c>
      <c r="AF75" s="161">
        <v>1</v>
      </c>
      <c r="AG75" s="161">
        <v>-13</v>
      </c>
      <c r="AH75" s="161">
        <v>10</v>
      </c>
      <c r="AI75" s="161">
        <v>-4</v>
      </c>
      <c r="AJ75" s="161">
        <v>8</v>
      </c>
      <c r="AK75" s="161">
        <v>4</v>
      </c>
      <c r="AL75" s="161">
        <v>0</v>
      </c>
      <c r="AM75" s="161">
        <v>-3</v>
      </c>
      <c r="AN75" s="161">
        <v>-5</v>
      </c>
      <c r="AO75" s="161">
        <v>-3</v>
      </c>
      <c r="AP75" s="161">
        <v>9</v>
      </c>
      <c r="AQ75" s="161">
        <v>-5</v>
      </c>
      <c r="AR75" s="161">
        <v>-1</v>
      </c>
      <c r="AS75" s="161">
        <v>1</v>
      </c>
      <c r="AT75" s="161">
        <v>8</v>
      </c>
      <c r="AU75" s="161">
        <v>1</v>
      </c>
      <c r="AV75" s="161">
        <v>11</v>
      </c>
      <c r="AW75" s="161">
        <v>11</v>
      </c>
      <c r="AX75" s="161">
        <v>3</v>
      </c>
    </row>
    <row r="76" spans="1:50" s="171" customFormat="1" ht="12.75" x14ac:dyDescent="0.2">
      <c r="A76" s="176" t="s">
        <v>271</v>
      </c>
      <c r="B76" s="175" t="s">
        <v>272</v>
      </c>
      <c r="C76" s="197">
        <v>21</v>
      </c>
      <c r="D76" s="197">
        <v>15</v>
      </c>
      <c r="E76" s="197">
        <v>-5</v>
      </c>
      <c r="F76" s="197">
        <v>5</v>
      </c>
      <c r="G76" s="197">
        <v>31</v>
      </c>
      <c r="H76" s="197">
        <v>8</v>
      </c>
      <c r="I76" s="197">
        <v>19</v>
      </c>
      <c r="J76" s="197">
        <v>11</v>
      </c>
      <c r="K76" s="197">
        <v>53</v>
      </c>
      <c r="L76" s="197">
        <v>18</v>
      </c>
      <c r="M76" s="197">
        <v>28</v>
      </c>
      <c r="N76" s="197">
        <v>46</v>
      </c>
      <c r="O76" s="197">
        <v>49</v>
      </c>
      <c r="P76" s="197">
        <v>60</v>
      </c>
      <c r="Q76" s="197">
        <v>70</v>
      </c>
      <c r="R76" s="161">
        <v>65</v>
      </c>
      <c r="S76" s="161">
        <v>58</v>
      </c>
      <c r="T76" s="161">
        <v>44</v>
      </c>
      <c r="U76" s="161">
        <v>68</v>
      </c>
      <c r="V76" s="161">
        <v>45</v>
      </c>
      <c r="W76" s="161">
        <v>32</v>
      </c>
      <c r="X76" s="161">
        <v>14</v>
      </c>
      <c r="Y76" s="161">
        <v>22</v>
      </c>
      <c r="Z76" s="161">
        <v>18</v>
      </c>
      <c r="AA76" s="161">
        <v>10</v>
      </c>
      <c r="AB76" s="161">
        <v>4</v>
      </c>
      <c r="AC76" s="161">
        <v>12</v>
      </c>
      <c r="AD76" s="161">
        <v>5</v>
      </c>
      <c r="AE76" s="161">
        <v>11</v>
      </c>
      <c r="AF76" s="161">
        <v>15</v>
      </c>
      <c r="AG76" s="161">
        <v>16</v>
      </c>
      <c r="AH76" s="161">
        <v>5</v>
      </c>
      <c r="AI76" s="161">
        <v>15</v>
      </c>
      <c r="AJ76" s="161">
        <v>9</v>
      </c>
      <c r="AK76" s="161">
        <v>-7</v>
      </c>
      <c r="AL76" s="161">
        <v>12</v>
      </c>
      <c r="AM76" s="161">
        <v>-4</v>
      </c>
      <c r="AN76" s="161">
        <v>3</v>
      </c>
      <c r="AO76" s="161">
        <v>4</v>
      </c>
      <c r="AP76" s="161">
        <v>-6</v>
      </c>
      <c r="AQ76" s="161">
        <v>5</v>
      </c>
      <c r="AR76" s="161">
        <v>8</v>
      </c>
      <c r="AS76" s="161">
        <v>10</v>
      </c>
      <c r="AT76" s="161">
        <v>9</v>
      </c>
      <c r="AU76" s="161">
        <v>13</v>
      </c>
      <c r="AV76" s="161">
        <v>16</v>
      </c>
      <c r="AW76" s="161">
        <v>13</v>
      </c>
      <c r="AX76" s="161">
        <v>16</v>
      </c>
    </row>
    <row r="77" spans="1:50" s="171" customFormat="1" ht="12.75" x14ac:dyDescent="0.2">
      <c r="A77" s="176" t="s">
        <v>273</v>
      </c>
      <c r="B77" s="175" t="s">
        <v>274</v>
      </c>
      <c r="C77" s="197">
        <v>-13</v>
      </c>
      <c r="D77" s="197">
        <v>-32</v>
      </c>
      <c r="E77" s="197">
        <v>-93</v>
      </c>
      <c r="F77" s="197">
        <v>-6</v>
      </c>
      <c r="G77" s="197">
        <v>-5</v>
      </c>
      <c r="H77" s="197">
        <v>-13</v>
      </c>
      <c r="I77" s="197">
        <v>20</v>
      </c>
      <c r="J77" s="197">
        <v>14</v>
      </c>
      <c r="K77" s="197">
        <v>32</v>
      </c>
      <c r="L77" s="197">
        <v>54</v>
      </c>
      <c r="M77" s="197">
        <v>80</v>
      </c>
      <c r="N77" s="197">
        <v>75</v>
      </c>
      <c r="O77" s="197">
        <v>82</v>
      </c>
      <c r="P77" s="197">
        <v>71</v>
      </c>
      <c r="Q77" s="197">
        <v>125</v>
      </c>
      <c r="R77" s="161">
        <v>93</v>
      </c>
      <c r="S77" s="161">
        <v>73</v>
      </c>
      <c r="T77" s="161">
        <v>71</v>
      </c>
      <c r="U77" s="161">
        <v>82</v>
      </c>
      <c r="V77" s="161">
        <v>71</v>
      </c>
      <c r="W77" s="161">
        <v>74</v>
      </c>
      <c r="X77" s="161">
        <v>76</v>
      </c>
      <c r="Y77" s="161">
        <v>76</v>
      </c>
      <c r="Z77" s="161">
        <v>74</v>
      </c>
      <c r="AA77" s="161">
        <v>40</v>
      </c>
      <c r="AB77" s="161">
        <v>47</v>
      </c>
      <c r="AC77" s="161">
        <v>43</v>
      </c>
      <c r="AD77" s="161">
        <v>42</v>
      </c>
      <c r="AE77" s="161">
        <v>6</v>
      </c>
      <c r="AF77" s="161">
        <v>30</v>
      </c>
      <c r="AG77" s="161">
        <v>51</v>
      </c>
      <c r="AH77" s="161">
        <v>37</v>
      </c>
      <c r="AI77" s="161">
        <v>53</v>
      </c>
      <c r="AJ77" s="161">
        <v>27</v>
      </c>
      <c r="AK77" s="161">
        <v>43</v>
      </c>
      <c r="AL77" s="161">
        <v>46</v>
      </c>
      <c r="AM77" s="161">
        <v>30</v>
      </c>
      <c r="AN77" s="161">
        <v>25</v>
      </c>
      <c r="AO77" s="161">
        <v>46</v>
      </c>
      <c r="AP77" s="161">
        <v>45</v>
      </c>
      <c r="AQ77" s="161">
        <v>53</v>
      </c>
      <c r="AR77" s="161">
        <v>58</v>
      </c>
      <c r="AS77" s="161">
        <v>29</v>
      </c>
      <c r="AT77" s="161">
        <v>56</v>
      </c>
      <c r="AU77" s="161">
        <v>80</v>
      </c>
      <c r="AV77" s="161">
        <v>72</v>
      </c>
      <c r="AW77" s="161">
        <v>67</v>
      </c>
      <c r="AX77" s="161">
        <v>67</v>
      </c>
    </row>
    <row r="78" spans="1:50" s="171" customFormat="1" ht="12.75" x14ac:dyDescent="0.2">
      <c r="A78" s="176" t="s">
        <v>275</v>
      </c>
      <c r="B78" s="175" t="s">
        <v>276</v>
      </c>
      <c r="C78" s="197">
        <v>1</v>
      </c>
      <c r="D78" s="197">
        <v>0</v>
      </c>
      <c r="E78" s="197">
        <v>0</v>
      </c>
      <c r="F78" s="197">
        <v>-1</v>
      </c>
      <c r="G78" s="197">
        <v>0</v>
      </c>
      <c r="H78" s="197">
        <v>-2</v>
      </c>
      <c r="I78" s="197">
        <v>-2</v>
      </c>
      <c r="J78" s="197">
        <v>1</v>
      </c>
      <c r="K78" s="197">
        <v>-1</v>
      </c>
      <c r="L78" s="197">
        <v>0</v>
      </c>
      <c r="M78" s="197">
        <v>0</v>
      </c>
      <c r="N78" s="197">
        <v>0</v>
      </c>
      <c r="O78" s="197">
        <v>0</v>
      </c>
      <c r="P78" s="197">
        <v>-3</v>
      </c>
      <c r="Q78" s="197">
        <v>0</v>
      </c>
      <c r="R78" s="161">
        <v>0</v>
      </c>
      <c r="S78" s="161">
        <v>-1</v>
      </c>
      <c r="T78" s="161">
        <v>-1</v>
      </c>
      <c r="U78" s="161">
        <v>-2</v>
      </c>
      <c r="V78" s="161">
        <v>1</v>
      </c>
      <c r="W78" s="161">
        <v>0</v>
      </c>
      <c r="X78" s="161">
        <v>0</v>
      </c>
      <c r="Y78" s="161">
        <v>0</v>
      </c>
      <c r="Z78" s="161">
        <v>-1</v>
      </c>
      <c r="AA78" s="161">
        <v>0</v>
      </c>
      <c r="AB78" s="161">
        <v>0</v>
      </c>
      <c r="AC78" s="161">
        <v>1</v>
      </c>
      <c r="AD78" s="161">
        <v>-1</v>
      </c>
      <c r="AE78" s="161">
        <v>0</v>
      </c>
      <c r="AF78" s="161">
        <v>0</v>
      </c>
      <c r="AG78" s="161">
        <v>1</v>
      </c>
      <c r="AH78" s="161">
        <v>-1</v>
      </c>
      <c r="AI78" s="161">
        <v>-2</v>
      </c>
      <c r="AJ78" s="161">
        <v>0</v>
      </c>
      <c r="AK78" s="161">
        <v>-1</v>
      </c>
      <c r="AL78" s="161">
        <v>1</v>
      </c>
      <c r="AM78" s="161">
        <v>-2</v>
      </c>
      <c r="AN78" s="161">
        <v>-3</v>
      </c>
      <c r="AO78" s="161">
        <v>2</v>
      </c>
      <c r="AP78" s="161">
        <v>-1</v>
      </c>
      <c r="AQ78" s="161">
        <v>4</v>
      </c>
      <c r="AR78" s="161">
        <v>8</v>
      </c>
      <c r="AS78" s="161">
        <v>19</v>
      </c>
      <c r="AT78" s="161">
        <v>0</v>
      </c>
      <c r="AU78" s="161">
        <v>3</v>
      </c>
      <c r="AV78" s="161">
        <v>3</v>
      </c>
      <c r="AW78" s="161">
        <v>3</v>
      </c>
      <c r="AX78" s="161">
        <v>5</v>
      </c>
    </row>
    <row r="79" spans="1:50" s="171" customFormat="1" ht="12.75" x14ac:dyDescent="0.2">
      <c r="A79" s="176" t="s">
        <v>277</v>
      </c>
      <c r="B79" s="175" t="s">
        <v>278</v>
      </c>
      <c r="C79" s="197">
        <v>-10</v>
      </c>
      <c r="D79" s="197">
        <v>-1</v>
      </c>
      <c r="E79" s="197">
        <v>-4</v>
      </c>
      <c r="F79" s="197">
        <v>-1</v>
      </c>
      <c r="G79" s="197">
        <v>-1</v>
      </c>
      <c r="H79" s="197">
        <v>-2</v>
      </c>
      <c r="I79" s="197">
        <v>-1</v>
      </c>
      <c r="J79" s="197">
        <v>0</v>
      </c>
      <c r="K79" s="197">
        <v>-2</v>
      </c>
      <c r="L79" s="197">
        <v>1</v>
      </c>
      <c r="M79" s="197">
        <v>-2</v>
      </c>
      <c r="N79" s="197">
        <v>0</v>
      </c>
      <c r="O79" s="197">
        <v>0</v>
      </c>
      <c r="P79" s="197">
        <v>1</v>
      </c>
      <c r="Q79" s="197">
        <v>1</v>
      </c>
      <c r="R79" s="161">
        <v>-3</v>
      </c>
      <c r="S79" s="161">
        <v>0</v>
      </c>
      <c r="T79" s="161">
        <v>-1</v>
      </c>
      <c r="U79" s="161">
        <v>0</v>
      </c>
      <c r="V79" s="161">
        <v>-3</v>
      </c>
      <c r="W79" s="161">
        <v>0</v>
      </c>
      <c r="X79" s="161">
        <v>-3</v>
      </c>
      <c r="Y79" s="161">
        <v>0</v>
      </c>
      <c r="Z79" s="161">
        <v>-1</v>
      </c>
      <c r="AA79" s="161">
        <v>-1</v>
      </c>
      <c r="AB79" s="161">
        <v>-1</v>
      </c>
      <c r="AC79" s="161">
        <v>-4</v>
      </c>
      <c r="AD79" s="161">
        <v>-1</v>
      </c>
      <c r="AE79" s="161">
        <v>0</v>
      </c>
      <c r="AF79" s="161">
        <v>-3</v>
      </c>
      <c r="AG79" s="161">
        <v>-3</v>
      </c>
      <c r="AH79" s="161">
        <v>1</v>
      </c>
      <c r="AI79" s="161">
        <v>-2</v>
      </c>
      <c r="AJ79" s="161">
        <v>0</v>
      </c>
      <c r="AK79" s="161">
        <v>-1</v>
      </c>
      <c r="AL79" s="161">
        <v>-1</v>
      </c>
      <c r="AM79" s="161">
        <v>0</v>
      </c>
      <c r="AN79" s="161">
        <v>-1</v>
      </c>
      <c r="AO79" s="161">
        <v>1</v>
      </c>
      <c r="AP79" s="161">
        <v>-1</v>
      </c>
      <c r="AQ79" s="161">
        <v>2</v>
      </c>
      <c r="AR79" s="161">
        <v>0</v>
      </c>
      <c r="AS79" s="161">
        <v>11</v>
      </c>
      <c r="AT79" s="161">
        <v>-4</v>
      </c>
      <c r="AU79" s="161">
        <v>2</v>
      </c>
      <c r="AV79" s="161">
        <v>15</v>
      </c>
      <c r="AW79" s="161">
        <v>5</v>
      </c>
      <c r="AX79" s="161">
        <v>-1</v>
      </c>
    </row>
    <row r="80" spans="1:50" s="171" customFormat="1" ht="12.75" x14ac:dyDescent="0.2">
      <c r="A80" s="176" t="s">
        <v>279</v>
      </c>
      <c r="B80" s="175" t="s">
        <v>280</v>
      </c>
      <c r="C80" s="197">
        <v>0</v>
      </c>
      <c r="D80" s="197">
        <v>-1</v>
      </c>
      <c r="E80" s="197">
        <v>2</v>
      </c>
      <c r="F80" s="197">
        <v>-1</v>
      </c>
      <c r="G80" s="197">
        <v>0</v>
      </c>
      <c r="H80" s="197">
        <v>-2</v>
      </c>
      <c r="I80" s="197">
        <v>0</v>
      </c>
      <c r="J80" s="197">
        <v>1</v>
      </c>
      <c r="K80" s="197">
        <v>-1</v>
      </c>
      <c r="L80" s="197">
        <v>1</v>
      </c>
      <c r="M80" s="197">
        <v>0</v>
      </c>
      <c r="N80" s="197">
        <v>0</v>
      </c>
      <c r="O80" s="197">
        <v>2</v>
      </c>
      <c r="P80" s="197">
        <v>-3</v>
      </c>
      <c r="Q80" s="197">
        <v>0</v>
      </c>
      <c r="R80" s="161">
        <v>0</v>
      </c>
      <c r="S80" s="161">
        <v>0</v>
      </c>
      <c r="T80" s="161">
        <v>0</v>
      </c>
      <c r="U80" s="161">
        <v>-2</v>
      </c>
      <c r="V80" s="161">
        <v>1</v>
      </c>
      <c r="W80" s="161">
        <v>1</v>
      </c>
      <c r="X80" s="161">
        <v>0</v>
      </c>
      <c r="Y80" s="161">
        <v>1</v>
      </c>
      <c r="Z80" s="161">
        <v>-1</v>
      </c>
      <c r="AA80" s="161">
        <v>0</v>
      </c>
      <c r="AB80" s="161">
        <v>-1</v>
      </c>
      <c r="AC80" s="161">
        <v>0</v>
      </c>
      <c r="AD80" s="161">
        <v>-1</v>
      </c>
      <c r="AE80" s="161">
        <v>-1</v>
      </c>
      <c r="AF80" s="161">
        <v>-1</v>
      </c>
      <c r="AG80" s="161">
        <v>0</v>
      </c>
      <c r="AH80" s="161">
        <v>-1</v>
      </c>
      <c r="AI80" s="161">
        <v>1</v>
      </c>
      <c r="AJ80" s="161">
        <v>1</v>
      </c>
      <c r="AK80" s="161">
        <v>-2</v>
      </c>
      <c r="AL80" s="161">
        <v>0</v>
      </c>
      <c r="AM80" s="161">
        <v>0</v>
      </c>
      <c r="AN80" s="161">
        <v>-3</v>
      </c>
      <c r="AO80" s="161">
        <v>4</v>
      </c>
      <c r="AP80" s="161">
        <v>8</v>
      </c>
      <c r="AQ80" s="161">
        <v>1</v>
      </c>
      <c r="AR80" s="161">
        <v>3</v>
      </c>
      <c r="AS80" s="161">
        <v>45</v>
      </c>
      <c r="AT80" s="161">
        <v>3</v>
      </c>
      <c r="AU80" s="161">
        <v>3</v>
      </c>
      <c r="AV80" s="161">
        <v>4</v>
      </c>
      <c r="AW80" s="161">
        <v>1</v>
      </c>
      <c r="AX80" s="161">
        <v>1</v>
      </c>
    </row>
    <row r="81" spans="1:50" s="171" customFormat="1" ht="12.75" x14ac:dyDescent="0.2">
      <c r="A81" s="176" t="s">
        <v>281</v>
      </c>
      <c r="B81" s="175" t="s">
        <v>282</v>
      </c>
      <c r="C81" s="197">
        <v>17</v>
      </c>
      <c r="D81" s="197">
        <v>-7</v>
      </c>
      <c r="E81" s="197">
        <v>-8</v>
      </c>
      <c r="F81" s="197">
        <v>14</v>
      </c>
      <c r="G81" s="197">
        <v>-7</v>
      </c>
      <c r="H81" s="197">
        <v>21</v>
      </c>
      <c r="I81" s="197">
        <v>17</v>
      </c>
      <c r="J81" s="197">
        <v>45</v>
      </c>
      <c r="K81" s="197">
        <v>31</v>
      </c>
      <c r="L81" s="197">
        <v>21</v>
      </c>
      <c r="M81" s="197">
        <v>30</v>
      </c>
      <c r="N81" s="197">
        <v>51</v>
      </c>
      <c r="O81" s="197">
        <v>48</v>
      </c>
      <c r="P81" s="197">
        <v>58</v>
      </c>
      <c r="Q81" s="197">
        <v>64</v>
      </c>
      <c r="R81" s="161">
        <v>73</v>
      </c>
      <c r="S81" s="161">
        <v>55</v>
      </c>
      <c r="T81" s="161">
        <v>53</v>
      </c>
      <c r="U81" s="161">
        <v>63</v>
      </c>
      <c r="V81" s="161">
        <v>76</v>
      </c>
      <c r="W81" s="161">
        <v>68</v>
      </c>
      <c r="X81" s="161">
        <v>49</v>
      </c>
      <c r="Y81" s="161">
        <v>43</v>
      </c>
      <c r="Z81" s="161">
        <v>57</v>
      </c>
      <c r="AA81" s="161">
        <v>61</v>
      </c>
      <c r="AB81" s="161">
        <v>50</v>
      </c>
      <c r="AC81" s="161">
        <v>74</v>
      </c>
      <c r="AD81" s="161">
        <v>43</v>
      </c>
      <c r="AE81" s="161">
        <v>52</v>
      </c>
      <c r="AF81" s="161">
        <v>55</v>
      </c>
      <c r="AG81" s="161">
        <v>28</v>
      </c>
      <c r="AH81" s="161">
        <v>59</v>
      </c>
      <c r="AI81" s="161">
        <v>55</v>
      </c>
      <c r="AJ81" s="161">
        <v>35</v>
      </c>
      <c r="AK81" s="161">
        <v>29</v>
      </c>
      <c r="AL81" s="161">
        <v>26</v>
      </c>
      <c r="AM81" s="161">
        <v>23</v>
      </c>
      <c r="AN81" s="161">
        <v>41</v>
      </c>
      <c r="AO81" s="161">
        <v>20</v>
      </c>
      <c r="AP81" s="161">
        <v>30</v>
      </c>
      <c r="AQ81" s="161">
        <v>31</v>
      </c>
      <c r="AR81" s="161">
        <v>19</v>
      </c>
      <c r="AS81" s="161">
        <v>145</v>
      </c>
      <c r="AT81" s="161">
        <v>30</v>
      </c>
      <c r="AU81" s="161">
        <v>31</v>
      </c>
      <c r="AV81" s="161">
        <v>25</v>
      </c>
      <c r="AW81" s="161">
        <v>22</v>
      </c>
      <c r="AX81" s="161">
        <v>12</v>
      </c>
    </row>
    <row r="82" spans="1:50" s="171" customFormat="1" ht="12.75" x14ac:dyDescent="0.2">
      <c r="A82" s="176" t="s">
        <v>283</v>
      </c>
      <c r="B82" s="175" t="s">
        <v>284</v>
      </c>
      <c r="C82" s="197">
        <v>64</v>
      </c>
      <c r="D82" s="197">
        <v>81</v>
      </c>
      <c r="E82" s="197">
        <v>82</v>
      </c>
      <c r="F82" s="197">
        <v>87</v>
      </c>
      <c r="G82" s="197">
        <v>137</v>
      </c>
      <c r="H82" s="197">
        <v>135</v>
      </c>
      <c r="I82" s="197">
        <v>195</v>
      </c>
      <c r="J82" s="197">
        <v>201</v>
      </c>
      <c r="K82" s="197">
        <v>204</v>
      </c>
      <c r="L82" s="197">
        <v>249</v>
      </c>
      <c r="M82" s="197">
        <v>321</v>
      </c>
      <c r="N82" s="197">
        <v>337</v>
      </c>
      <c r="O82" s="197">
        <v>342</v>
      </c>
      <c r="P82" s="197">
        <v>359</v>
      </c>
      <c r="Q82" s="197">
        <v>398</v>
      </c>
      <c r="R82" s="161">
        <v>341</v>
      </c>
      <c r="S82" s="161">
        <v>305</v>
      </c>
      <c r="T82" s="161">
        <v>263</v>
      </c>
      <c r="U82" s="161">
        <v>182</v>
      </c>
      <c r="V82" s="161">
        <v>154</v>
      </c>
      <c r="W82" s="161">
        <v>151</v>
      </c>
      <c r="X82" s="161">
        <v>139</v>
      </c>
      <c r="Y82" s="161">
        <v>155</v>
      </c>
      <c r="Z82" s="161">
        <v>125</v>
      </c>
      <c r="AA82" s="161">
        <v>93</v>
      </c>
      <c r="AB82" s="161">
        <v>97</v>
      </c>
      <c r="AC82" s="161">
        <v>113</v>
      </c>
      <c r="AD82" s="161">
        <v>87</v>
      </c>
      <c r="AE82" s="161">
        <v>108</v>
      </c>
      <c r="AF82" s="161">
        <v>94</v>
      </c>
      <c r="AG82" s="161">
        <v>143</v>
      </c>
      <c r="AH82" s="161">
        <v>123</v>
      </c>
      <c r="AI82" s="161">
        <v>130</v>
      </c>
      <c r="AJ82" s="161">
        <v>136</v>
      </c>
      <c r="AK82" s="161">
        <v>114</v>
      </c>
      <c r="AL82" s="161">
        <v>116</v>
      </c>
      <c r="AM82" s="161">
        <v>122</v>
      </c>
      <c r="AN82" s="161">
        <v>92</v>
      </c>
      <c r="AO82" s="161">
        <v>105</v>
      </c>
      <c r="AP82" s="161">
        <v>72</v>
      </c>
      <c r="AQ82" s="161">
        <v>74</v>
      </c>
      <c r="AR82" s="161">
        <v>56</v>
      </c>
      <c r="AS82" s="161">
        <v>53</v>
      </c>
      <c r="AT82" s="161">
        <v>49</v>
      </c>
      <c r="AU82" s="161">
        <v>34</v>
      </c>
      <c r="AV82" s="161">
        <v>28</v>
      </c>
      <c r="AW82" s="161">
        <v>39</v>
      </c>
      <c r="AX82" s="161">
        <v>19</v>
      </c>
    </row>
    <row r="83" spans="1:50" s="171" customFormat="1" ht="12.75" x14ac:dyDescent="0.2">
      <c r="A83" s="176" t="s">
        <v>285</v>
      </c>
      <c r="B83" s="175" t="s">
        <v>286</v>
      </c>
      <c r="C83" s="197">
        <v>-278</v>
      </c>
      <c r="D83" s="197">
        <v>-235</v>
      </c>
      <c r="E83" s="197">
        <v>-836</v>
      </c>
      <c r="F83" s="197">
        <v>-6</v>
      </c>
      <c r="G83" s="197">
        <v>202</v>
      </c>
      <c r="H83" s="197">
        <v>216</v>
      </c>
      <c r="I83" s="197">
        <v>534</v>
      </c>
      <c r="J83" s="197">
        <v>412</v>
      </c>
      <c r="K83" s="197">
        <v>610</v>
      </c>
      <c r="L83" s="197">
        <v>792</v>
      </c>
      <c r="M83" s="197">
        <v>781</v>
      </c>
      <c r="N83" s="197">
        <v>935</v>
      </c>
      <c r="O83" s="197">
        <v>970</v>
      </c>
      <c r="P83" s="197">
        <v>1015</v>
      </c>
      <c r="Q83" s="197">
        <v>1147</v>
      </c>
      <c r="R83" s="161">
        <v>1220</v>
      </c>
      <c r="S83" s="161">
        <v>1068</v>
      </c>
      <c r="T83" s="161">
        <v>798</v>
      </c>
      <c r="U83" s="161">
        <v>723</v>
      </c>
      <c r="V83" s="161">
        <v>749</v>
      </c>
      <c r="W83" s="161">
        <v>744</v>
      </c>
      <c r="X83" s="161">
        <v>753</v>
      </c>
      <c r="Y83" s="161">
        <v>686</v>
      </c>
      <c r="Z83" s="161">
        <v>556</v>
      </c>
      <c r="AA83" s="161">
        <v>367</v>
      </c>
      <c r="AB83" s="161">
        <v>600</v>
      </c>
      <c r="AC83" s="161">
        <v>487</v>
      </c>
      <c r="AD83" s="161">
        <v>571</v>
      </c>
      <c r="AE83" s="161">
        <v>715</v>
      </c>
      <c r="AF83" s="161">
        <v>945</v>
      </c>
      <c r="AG83" s="161">
        <v>1054</v>
      </c>
      <c r="AH83" s="161">
        <v>941</v>
      </c>
      <c r="AI83" s="161">
        <v>950</v>
      </c>
      <c r="AJ83" s="161">
        <v>1048</v>
      </c>
      <c r="AK83" s="161">
        <v>1151</v>
      </c>
      <c r="AL83" s="161">
        <v>1126</v>
      </c>
      <c r="AM83" s="161">
        <v>1297</v>
      </c>
      <c r="AN83" s="161">
        <v>1204</v>
      </c>
      <c r="AO83" s="161">
        <v>1363</v>
      </c>
      <c r="AP83" s="161">
        <v>1361</v>
      </c>
      <c r="AQ83" s="161">
        <v>1500</v>
      </c>
      <c r="AR83" s="161">
        <v>1712</v>
      </c>
      <c r="AS83" s="161">
        <v>1974</v>
      </c>
      <c r="AT83" s="161">
        <v>3359</v>
      </c>
      <c r="AU83" s="161">
        <v>3891</v>
      </c>
      <c r="AV83" s="161">
        <v>4267</v>
      </c>
      <c r="AW83" s="161">
        <v>4694</v>
      </c>
      <c r="AX83" s="161">
        <v>4555</v>
      </c>
    </row>
    <row r="84" spans="1:50" s="171" customFormat="1" ht="12.75" x14ac:dyDescent="0.2">
      <c r="A84" s="176" t="s">
        <v>287</v>
      </c>
      <c r="B84" s="175" t="s">
        <v>288</v>
      </c>
      <c r="C84" s="197">
        <v>30</v>
      </c>
      <c r="D84" s="197">
        <v>31</v>
      </c>
      <c r="E84" s="197">
        <v>15</v>
      </c>
      <c r="F84" s="197">
        <v>33</v>
      </c>
      <c r="G84" s="197">
        <v>73</v>
      </c>
      <c r="H84" s="197">
        <v>81</v>
      </c>
      <c r="I84" s="197">
        <v>65</v>
      </c>
      <c r="J84" s="197">
        <v>89</v>
      </c>
      <c r="K84" s="197">
        <v>73</v>
      </c>
      <c r="L84" s="197">
        <v>96</v>
      </c>
      <c r="M84" s="197">
        <v>106</v>
      </c>
      <c r="N84" s="197">
        <v>90</v>
      </c>
      <c r="O84" s="197">
        <v>107</v>
      </c>
      <c r="P84" s="197">
        <v>109</v>
      </c>
      <c r="Q84" s="197">
        <v>93</v>
      </c>
      <c r="R84" s="161">
        <v>105</v>
      </c>
      <c r="S84" s="161">
        <v>70</v>
      </c>
      <c r="T84" s="161">
        <v>79</v>
      </c>
      <c r="U84" s="161">
        <v>33</v>
      </c>
      <c r="V84" s="161">
        <v>40</v>
      </c>
      <c r="W84" s="161">
        <v>28</v>
      </c>
      <c r="X84" s="161">
        <v>24</v>
      </c>
      <c r="Y84" s="161">
        <v>22</v>
      </c>
      <c r="Z84" s="161">
        <v>20</v>
      </c>
      <c r="AA84" s="161">
        <v>17</v>
      </c>
      <c r="AB84" s="161">
        <v>16</v>
      </c>
      <c r="AC84" s="161">
        <v>8</v>
      </c>
      <c r="AD84" s="161">
        <v>21</v>
      </c>
      <c r="AE84" s="161">
        <v>11</v>
      </c>
      <c r="AF84" s="161">
        <v>17</v>
      </c>
      <c r="AG84" s="161">
        <v>19</v>
      </c>
      <c r="AH84" s="161">
        <v>7</v>
      </c>
      <c r="AI84" s="161">
        <v>13</v>
      </c>
      <c r="AJ84" s="161">
        <v>19</v>
      </c>
      <c r="AK84" s="161">
        <v>3</v>
      </c>
      <c r="AL84" s="161">
        <v>20</v>
      </c>
      <c r="AM84" s="161">
        <v>13</v>
      </c>
      <c r="AN84" s="161">
        <v>19</v>
      </c>
      <c r="AO84" s="161">
        <v>18</v>
      </c>
      <c r="AP84" s="161">
        <v>10</v>
      </c>
      <c r="AQ84" s="161">
        <v>29</v>
      </c>
      <c r="AR84" s="161">
        <v>9</v>
      </c>
      <c r="AS84" s="161">
        <v>18</v>
      </c>
      <c r="AT84" s="161">
        <v>3</v>
      </c>
      <c r="AU84" s="161">
        <v>20</v>
      </c>
      <c r="AV84" s="161">
        <v>15</v>
      </c>
      <c r="AW84" s="161">
        <v>13</v>
      </c>
      <c r="AX84" s="161">
        <v>36</v>
      </c>
    </row>
    <row r="85" spans="1:50" s="171" customFormat="1" ht="12.75" x14ac:dyDescent="0.2">
      <c r="A85" s="176" t="s">
        <v>289</v>
      </c>
      <c r="B85" s="175" t="s">
        <v>290</v>
      </c>
      <c r="C85" s="197">
        <v>3</v>
      </c>
      <c r="D85" s="197">
        <v>-6</v>
      </c>
      <c r="E85" s="197">
        <v>-9</v>
      </c>
      <c r="F85" s="197">
        <v>-1</v>
      </c>
      <c r="G85" s="197">
        <v>0</v>
      </c>
      <c r="H85" s="197">
        <v>-2</v>
      </c>
      <c r="I85" s="197">
        <v>-7</v>
      </c>
      <c r="J85" s="197">
        <v>-7</v>
      </c>
      <c r="K85" s="197">
        <v>-2</v>
      </c>
      <c r="L85" s="197">
        <v>-2</v>
      </c>
      <c r="M85" s="197">
        <v>-2</v>
      </c>
      <c r="N85" s="197">
        <v>-1</v>
      </c>
      <c r="O85" s="197">
        <v>0</v>
      </c>
      <c r="P85" s="197">
        <v>-2</v>
      </c>
      <c r="Q85" s="197">
        <v>-2</v>
      </c>
      <c r="R85" s="161">
        <v>4</v>
      </c>
      <c r="S85" s="161">
        <v>2</v>
      </c>
      <c r="T85" s="161">
        <v>3</v>
      </c>
      <c r="U85" s="161">
        <v>2</v>
      </c>
      <c r="V85" s="161">
        <v>0</v>
      </c>
      <c r="W85" s="161">
        <v>0</v>
      </c>
      <c r="X85" s="161">
        <v>2</v>
      </c>
      <c r="Y85" s="161">
        <v>-8</v>
      </c>
      <c r="Z85" s="161">
        <v>-8</v>
      </c>
      <c r="AA85" s="161">
        <v>2</v>
      </c>
      <c r="AB85" s="161">
        <v>-1</v>
      </c>
      <c r="AC85" s="161">
        <v>-5</v>
      </c>
      <c r="AD85" s="161">
        <v>-2</v>
      </c>
      <c r="AE85" s="161">
        <v>-2</v>
      </c>
      <c r="AF85" s="161">
        <v>-1</v>
      </c>
      <c r="AG85" s="161">
        <v>2</v>
      </c>
      <c r="AH85" s="161">
        <v>-2</v>
      </c>
      <c r="AI85" s="161">
        <v>4</v>
      </c>
      <c r="AJ85" s="161">
        <v>-1</v>
      </c>
      <c r="AK85" s="161">
        <v>2</v>
      </c>
      <c r="AL85" s="161">
        <v>3</v>
      </c>
      <c r="AM85" s="161">
        <v>-3</v>
      </c>
      <c r="AN85" s="161">
        <v>1</v>
      </c>
      <c r="AO85" s="161">
        <v>2</v>
      </c>
      <c r="AP85" s="161">
        <v>4</v>
      </c>
      <c r="AQ85" s="161">
        <v>-3</v>
      </c>
      <c r="AR85" s="161">
        <v>2</v>
      </c>
      <c r="AS85" s="161">
        <v>3</v>
      </c>
      <c r="AT85" s="161">
        <v>-2</v>
      </c>
      <c r="AU85" s="161">
        <v>-2</v>
      </c>
      <c r="AV85" s="161">
        <v>3</v>
      </c>
      <c r="AW85" s="161">
        <v>-1</v>
      </c>
      <c r="AX85" s="161">
        <v>2</v>
      </c>
    </row>
    <row r="86" spans="1:50" s="171" customFormat="1" ht="12.75" x14ac:dyDescent="0.2">
      <c r="A86" s="176">
        <v>9015</v>
      </c>
      <c r="B86" s="175" t="s">
        <v>291</v>
      </c>
      <c r="C86" s="197">
        <v>-8</v>
      </c>
      <c r="D86" s="197">
        <v>-9</v>
      </c>
      <c r="E86" s="197">
        <v>-17</v>
      </c>
      <c r="F86" s="197">
        <v>-5</v>
      </c>
      <c r="G86" s="197">
        <v>-10</v>
      </c>
      <c r="H86" s="197">
        <v>-9</v>
      </c>
      <c r="I86" s="197">
        <v>-4</v>
      </c>
      <c r="J86" s="197">
        <v>0</v>
      </c>
      <c r="K86" s="197">
        <v>-10</v>
      </c>
      <c r="L86" s="197">
        <v>1</v>
      </c>
      <c r="M86" s="197">
        <v>-9</v>
      </c>
      <c r="N86" s="197">
        <v>0</v>
      </c>
      <c r="O86" s="197">
        <v>8</v>
      </c>
      <c r="P86" s="197">
        <v>3</v>
      </c>
      <c r="Q86" s="197">
        <v>7</v>
      </c>
      <c r="R86" s="161">
        <v>0</v>
      </c>
      <c r="S86" s="161">
        <v>5</v>
      </c>
      <c r="T86" s="161">
        <v>0</v>
      </c>
      <c r="U86" s="161">
        <v>5</v>
      </c>
      <c r="V86" s="161">
        <v>3</v>
      </c>
      <c r="W86" s="161">
        <v>3</v>
      </c>
      <c r="X86" s="161">
        <v>-1</v>
      </c>
      <c r="Y86" s="161">
        <v>1</v>
      </c>
      <c r="Z86" s="161">
        <v>-6</v>
      </c>
      <c r="AA86" s="161">
        <v>4</v>
      </c>
      <c r="AB86" s="161">
        <v>-2</v>
      </c>
      <c r="AC86" s="161">
        <v>-1</v>
      </c>
      <c r="AD86" s="161">
        <v>0</v>
      </c>
      <c r="AE86" s="161">
        <v>-5</v>
      </c>
      <c r="AF86" s="161">
        <v>-2</v>
      </c>
      <c r="AG86" s="161">
        <v>3</v>
      </c>
      <c r="AH86" s="161">
        <v>-6</v>
      </c>
      <c r="AI86" s="161">
        <v>-6</v>
      </c>
      <c r="AJ86" s="161">
        <v>-4</v>
      </c>
      <c r="AK86" s="161">
        <v>-3</v>
      </c>
      <c r="AL86" s="161">
        <v>7</v>
      </c>
      <c r="AM86" s="161">
        <v>-4</v>
      </c>
      <c r="AN86" s="161">
        <v>-7</v>
      </c>
      <c r="AO86" s="161">
        <v>-3</v>
      </c>
      <c r="AP86" s="161">
        <v>3</v>
      </c>
      <c r="AQ86" s="161">
        <v>-3</v>
      </c>
      <c r="AR86" s="161">
        <v>-4</v>
      </c>
      <c r="AS86" s="161">
        <v>-3</v>
      </c>
      <c r="AT86" s="161">
        <v>3</v>
      </c>
      <c r="AU86" s="161">
        <v>6</v>
      </c>
      <c r="AV86" s="161">
        <v>-4</v>
      </c>
      <c r="AW86" s="161">
        <v>-8</v>
      </c>
      <c r="AX86" s="161">
        <v>-3</v>
      </c>
    </row>
    <row r="87" spans="1:50" s="171" customFormat="1" ht="12.75" x14ac:dyDescent="0.2">
      <c r="A87" s="176" t="s">
        <v>292</v>
      </c>
      <c r="B87" s="175" t="s">
        <v>293</v>
      </c>
      <c r="C87" s="197">
        <v>0</v>
      </c>
      <c r="D87" s="197">
        <v>-5</v>
      </c>
      <c r="E87" s="197">
        <v>-4</v>
      </c>
      <c r="F87" s="197">
        <v>-1</v>
      </c>
      <c r="G87" s="197">
        <v>-3</v>
      </c>
      <c r="H87" s="197">
        <v>-5</v>
      </c>
      <c r="I87" s="197">
        <v>-1</v>
      </c>
      <c r="J87" s="197">
        <v>0</v>
      </c>
      <c r="K87" s="197">
        <v>0</v>
      </c>
      <c r="L87" s="197">
        <v>-3</v>
      </c>
      <c r="M87" s="197">
        <v>-1</v>
      </c>
      <c r="N87" s="197">
        <v>0</v>
      </c>
      <c r="O87" s="197">
        <v>0</v>
      </c>
      <c r="P87" s="197">
        <v>-1</v>
      </c>
      <c r="Q87" s="197">
        <v>0</v>
      </c>
      <c r="R87" s="161">
        <v>1</v>
      </c>
      <c r="S87" s="161">
        <v>0</v>
      </c>
      <c r="T87" s="161">
        <v>-1</v>
      </c>
      <c r="U87" s="161">
        <v>1</v>
      </c>
      <c r="V87" s="161">
        <v>1</v>
      </c>
      <c r="W87" s="161">
        <v>0</v>
      </c>
      <c r="X87" s="161">
        <v>0</v>
      </c>
      <c r="Y87" s="161">
        <v>0</v>
      </c>
      <c r="Z87" s="161">
        <v>-1</v>
      </c>
      <c r="AA87" s="161">
        <v>0</v>
      </c>
      <c r="AB87" s="161">
        <v>0</v>
      </c>
      <c r="AC87" s="161">
        <v>-5</v>
      </c>
      <c r="AD87" s="161">
        <v>-2</v>
      </c>
      <c r="AE87" s="161">
        <v>-2</v>
      </c>
      <c r="AF87" s="161">
        <v>0</v>
      </c>
      <c r="AG87" s="161">
        <v>0</v>
      </c>
      <c r="AH87" s="161">
        <v>0</v>
      </c>
      <c r="AI87" s="161">
        <v>0</v>
      </c>
      <c r="AJ87" s="161">
        <v>-1</v>
      </c>
      <c r="AK87" s="161">
        <v>0</v>
      </c>
      <c r="AL87" s="161">
        <v>0</v>
      </c>
      <c r="AM87" s="161">
        <v>-4</v>
      </c>
      <c r="AN87" s="161">
        <v>9</v>
      </c>
      <c r="AO87" s="161">
        <v>2</v>
      </c>
      <c r="AP87" s="161">
        <v>23</v>
      </c>
      <c r="AQ87" s="161">
        <v>4</v>
      </c>
      <c r="AR87" s="161">
        <v>-2</v>
      </c>
      <c r="AS87" s="161">
        <v>14</v>
      </c>
      <c r="AT87" s="161">
        <v>0</v>
      </c>
      <c r="AU87" s="161">
        <v>1</v>
      </c>
      <c r="AV87" s="161">
        <v>7</v>
      </c>
      <c r="AW87" s="161">
        <v>9</v>
      </c>
      <c r="AX87" s="161">
        <v>5</v>
      </c>
    </row>
    <row r="88" spans="1:50" s="171" customFormat="1" ht="12.75" x14ac:dyDescent="0.2">
      <c r="A88" s="176" t="s">
        <v>294</v>
      </c>
      <c r="B88" s="175" t="s">
        <v>295</v>
      </c>
      <c r="C88" s="197">
        <v>-4307</v>
      </c>
      <c r="D88" s="197">
        <v>-3746</v>
      </c>
      <c r="E88" s="197">
        <v>-13522</v>
      </c>
      <c r="F88" s="197">
        <v>-166</v>
      </c>
      <c r="G88" s="197">
        <v>-179</v>
      </c>
      <c r="H88" s="197">
        <v>438</v>
      </c>
      <c r="I88" s="197">
        <v>2353</v>
      </c>
      <c r="J88" s="197">
        <v>1899</v>
      </c>
      <c r="K88" s="197">
        <v>3882</v>
      </c>
      <c r="L88" s="197">
        <v>4069</v>
      </c>
      <c r="M88" s="197">
        <v>5096</v>
      </c>
      <c r="N88" s="197">
        <v>6395</v>
      </c>
      <c r="O88" s="197">
        <v>7896</v>
      </c>
      <c r="P88" s="197">
        <v>8838</v>
      </c>
      <c r="Q88" s="197">
        <v>9639</v>
      </c>
      <c r="R88" s="161">
        <v>7577</v>
      </c>
      <c r="S88" s="161">
        <v>6978</v>
      </c>
      <c r="T88" s="161">
        <v>5351</v>
      </c>
      <c r="U88" s="161">
        <v>6324</v>
      </c>
      <c r="V88" s="161">
        <v>4679</v>
      </c>
      <c r="W88" s="161">
        <v>4484</v>
      </c>
      <c r="X88" s="161">
        <v>3439</v>
      </c>
      <c r="Y88" s="161">
        <v>1961</v>
      </c>
      <c r="Z88" s="161">
        <v>-389</v>
      </c>
      <c r="AA88" s="161">
        <v>-1635</v>
      </c>
      <c r="AB88" s="161">
        <v>338</v>
      </c>
      <c r="AC88" s="161">
        <v>-975</v>
      </c>
      <c r="AD88" s="161">
        <v>-1494</v>
      </c>
      <c r="AE88" s="161">
        <v>-54</v>
      </c>
      <c r="AF88" s="161">
        <v>417</v>
      </c>
      <c r="AG88" s="161">
        <v>1647</v>
      </c>
      <c r="AH88" s="161">
        <v>240</v>
      </c>
      <c r="AI88" s="161">
        <v>1021</v>
      </c>
      <c r="AJ88" s="161">
        <v>3127</v>
      </c>
      <c r="AK88" s="161">
        <v>3337</v>
      </c>
      <c r="AL88" s="161">
        <v>4949</v>
      </c>
      <c r="AM88" s="161">
        <v>6269</v>
      </c>
      <c r="AN88" s="161">
        <v>7491</v>
      </c>
      <c r="AO88" s="161">
        <v>10362</v>
      </c>
      <c r="AP88" s="161">
        <v>11353</v>
      </c>
      <c r="AQ88" s="161">
        <v>16382</v>
      </c>
      <c r="AR88" s="161">
        <v>15785</v>
      </c>
      <c r="AS88" s="161">
        <v>18258</v>
      </c>
      <c r="AT88" s="161">
        <v>21705</v>
      </c>
      <c r="AU88" s="161">
        <v>25780</v>
      </c>
      <c r="AV88" s="161">
        <v>30771</v>
      </c>
      <c r="AW88" s="161">
        <v>34344</v>
      </c>
      <c r="AX88" s="161">
        <v>35911</v>
      </c>
    </row>
    <row r="89" spans="1:50" s="171" customFormat="1" ht="12.75" x14ac:dyDescent="0.2">
      <c r="A89" s="175" t="s">
        <v>138</v>
      </c>
      <c r="B89" s="175" t="s">
        <v>296</v>
      </c>
      <c r="C89" s="329" t="s">
        <v>63</v>
      </c>
      <c r="D89" s="329" t="s">
        <v>63</v>
      </c>
      <c r="E89" s="329" t="s">
        <v>63</v>
      </c>
      <c r="F89" s="329">
        <v>-83</v>
      </c>
      <c r="G89" s="329">
        <v>-148</v>
      </c>
      <c r="H89" s="288">
        <v>-105</v>
      </c>
      <c r="I89" s="288">
        <v>-133</v>
      </c>
      <c r="J89" s="288">
        <v>-180</v>
      </c>
      <c r="K89" s="197">
        <v>28</v>
      </c>
      <c r="L89" s="197">
        <v>-173</v>
      </c>
      <c r="M89" s="197">
        <v>-107</v>
      </c>
      <c r="N89" s="197">
        <v>-15</v>
      </c>
      <c r="O89" s="197">
        <v>-102</v>
      </c>
      <c r="P89" s="197">
        <v>27</v>
      </c>
      <c r="Q89" s="197">
        <v>108</v>
      </c>
      <c r="R89" s="161">
        <v>-113</v>
      </c>
      <c r="S89" s="161">
        <v>-106</v>
      </c>
      <c r="T89" s="161">
        <v>-80</v>
      </c>
      <c r="U89" s="161">
        <v>65</v>
      </c>
      <c r="V89" s="161">
        <v>-145</v>
      </c>
      <c r="W89" s="161">
        <v>-103</v>
      </c>
      <c r="X89" s="161">
        <v>-272</v>
      </c>
      <c r="Y89" s="161">
        <v>-377</v>
      </c>
      <c r="Z89" s="161">
        <v>-557</v>
      </c>
      <c r="AA89" s="161">
        <v>-673</v>
      </c>
      <c r="AB89" s="161">
        <v>-394</v>
      </c>
      <c r="AC89" s="161">
        <v>-518</v>
      </c>
      <c r="AD89" s="161">
        <v>-614</v>
      </c>
      <c r="AE89" s="161">
        <v>-539</v>
      </c>
      <c r="AF89" s="161">
        <v>-657</v>
      </c>
      <c r="AG89" s="161">
        <v>-608</v>
      </c>
      <c r="AH89" s="161">
        <v>-772</v>
      </c>
      <c r="AI89" s="161">
        <v>-766</v>
      </c>
      <c r="AJ89" s="161">
        <v>-931</v>
      </c>
      <c r="AK89" s="161">
        <v>-855</v>
      </c>
      <c r="AL89" s="161">
        <v>-847</v>
      </c>
      <c r="AM89" s="161"/>
      <c r="AN89" s="161"/>
      <c r="AO89" s="161"/>
      <c r="AP89" s="161"/>
      <c r="AQ89" s="161"/>
      <c r="AR89" s="161"/>
      <c r="AS89" s="161"/>
      <c r="AT89" s="161"/>
      <c r="AU89" s="161"/>
      <c r="AV89" s="161"/>
      <c r="AW89" s="161"/>
      <c r="AX89" s="161"/>
    </row>
    <row r="90" spans="1:50" s="171" customFormat="1" ht="12.75" x14ac:dyDescent="0.2">
      <c r="A90" s="175" t="s">
        <v>138</v>
      </c>
      <c r="B90" s="175" t="s">
        <v>297</v>
      </c>
      <c r="C90" s="329" t="s">
        <v>63</v>
      </c>
      <c r="D90" s="329" t="s">
        <v>63</v>
      </c>
      <c r="E90" s="329" t="s">
        <v>63</v>
      </c>
      <c r="F90" s="329">
        <v>99</v>
      </c>
      <c r="G90" s="329">
        <v>21</v>
      </c>
      <c r="H90" s="288">
        <v>53</v>
      </c>
      <c r="I90" s="288">
        <v>226</v>
      </c>
      <c r="J90" s="288">
        <v>142</v>
      </c>
      <c r="K90" s="197">
        <v>232</v>
      </c>
      <c r="L90" s="197">
        <v>205</v>
      </c>
      <c r="M90" s="197">
        <v>206</v>
      </c>
      <c r="N90" s="197">
        <v>273</v>
      </c>
      <c r="O90" s="197">
        <v>410</v>
      </c>
      <c r="P90" s="197">
        <v>333</v>
      </c>
      <c r="Q90" s="197">
        <v>349</v>
      </c>
      <c r="R90" s="161">
        <v>387</v>
      </c>
      <c r="S90" s="161">
        <v>250</v>
      </c>
      <c r="T90" s="161">
        <v>216</v>
      </c>
      <c r="U90" s="161">
        <v>148</v>
      </c>
      <c r="V90" s="161">
        <v>463</v>
      </c>
      <c r="W90" s="161">
        <v>364</v>
      </c>
      <c r="X90" s="161">
        <v>355</v>
      </c>
      <c r="Y90" s="161">
        <v>313</v>
      </c>
      <c r="Z90" s="161">
        <v>155</v>
      </c>
      <c r="AA90" s="161">
        <v>-59</v>
      </c>
      <c r="AB90" s="161">
        <v>48</v>
      </c>
      <c r="AC90" s="161">
        <v>-139</v>
      </c>
      <c r="AD90" s="161">
        <v>-172</v>
      </c>
      <c r="AE90" s="161">
        <v>-123</v>
      </c>
      <c r="AF90" s="161">
        <v>-168</v>
      </c>
      <c r="AG90" s="161">
        <v>-130</v>
      </c>
      <c r="AH90" s="161">
        <v>-217</v>
      </c>
      <c r="AI90" s="161">
        <v>-174</v>
      </c>
      <c r="AJ90" s="161">
        <v>-106</v>
      </c>
      <c r="AK90" s="161">
        <v>-100</v>
      </c>
      <c r="AL90" s="161">
        <v>19</v>
      </c>
      <c r="AM90" s="161"/>
      <c r="AN90" s="161"/>
      <c r="AO90" s="161"/>
      <c r="AP90" s="161"/>
      <c r="AQ90" s="161"/>
      <c r="AR90" s="161"/>
      <c r="AS90" s="161"/>
      <c r="AT90" s="161"/>
      <c r="AU90" s="161"/>
      <c r="AV90" s="161"/>
      <c r="AW90" s="161"/>
      <c r="AX90" s="161"/>
    </row>
    <row r="91" spans="1:50" s="171" customFormat="1" ht="12.75" x14ac:dyDescent="0.2">
      <c r="A91" s="175" t="s">
        <v>138</v>
      </c>
      <c r="B91" s="175" t="s">
        <v>298</v>
      </c>
      <c r="C91" s="329" t="s">
        <v>63</v>
      </c>
      <c r="D91" s="329" t="s">
        <v>63</v>
      </c>
      <c r="E91" s="329" t="s">
        <v>63</v>
      </c>
      <c r="F91" s="329">
        <v>-239</v>
      </c>
      <c r="G91" s="329">
        <v>-268</v>
      </c>
      <c r="H91" s="288">
        <v>-245</v>
      </c>
      <c r="I91" s="288">
        <v>-212</v>
      </c>
      <c r="J91" s="288">
        <v>-239</v>
      </c>
      <c r="K91" s="197">
        <v>-169</v>
      </c>
      <c r="L91" s="197">
        <v>-209</v>
      </c>
      <c r="M91" s="197">
        <v>-154</v>
      </c>
      <c r="N91" s="197">
        <v>-192</v>
      </c>
      <c r="O91" s="197">
        <v>-218</v>
      </c>
      <c r="P91" s="197">
        <v>-172</v>
      </c>
      <c r="Q91" s="197">
        <v>-238</v>
      </c>
      <c r="R91" s="161">
        <v>-231</v>
      </c>
      <c r="S91" s="161">
        <v>-145</v>
      </c>
      <c r="T91" s="161">
        <v>-190</v>
      </c>
      <c r="U91" s="161">
        <v>-418</v>
      </c>
      <c r="V91" s="161">
        <v>-275</v>
      </c>
      <c r="W91" s="161">
        <v>-186</v>
      </c>
      <c r="X91" s="161">
        <v>-120</v>
      </c>
      <c r="Y91" s="161">
        <v>-169</v>
      </c>
      <c r="Z91" s="161">
        <v>-220</v>
      </c>
      <c r="AA91" s="161">
        <v>-255</v>
      </c>
      <c r="AB91" s="161">
        <v>-162</v>
      </c>
      <c r="AC91" s="161">
        <v>-176</v>
      </c>
      <c r="AD91" s="161">
        <v>-178</v>
      </c>
      <c r="AE91" s="161">
        <v>-159</v>
      </c>
      <c r="AF91" s="161">
        <v>-114</v>
      </c>
      <c r="AG91" s="161">
        <v>-111</v>
      </c>
      <c r="AH91" s="161">
        <v>-175</v>
      </c>
      <c r="AI91" s="161">
        <v>-129</v>
      </c>
      <c r="AJ91" s="161">
        <v>-133</v>
      </c>
      <c r="AK91" s="161">
        <v>17</v>
      </c>
      <c r="AL91" s="161">
        <v>-16</v>
      </c>
      <c r="AM91" s="161"/>
      <c r="AN91" s="161"/>
      <c r="AO91" s="161"/>
      <c r="AP91" s="161"/>
      <c r="AQ91" s="161"/>
      <c r="AR91" s="161"/>
      <c r="AS91" s="161"/>
      <c r="AT91" s="161"/>
      <c r="AU91" s="161"/>
      <c r="AV91" s="161"/>
      <c r="AW91" s="161"/>
      <c r="AX91" s="161"/>
    </row>
    <row r="92" spans="1:50" s="171" customFormat="1" ht="12.75" x14ac:dyDescent="0.2">
      <c r="A92" s="175" t="s">
        <v>138</v>
      </c>
      <c r="B92" s="175" t="s">
        <v>299</v>
      </c>
      <c r="C92" s="329" t="s">
        <v>63</v>
      </c>
      <c r="D92" s="329" t="s">
        <v>63</v>
      </c>
      <c r="E92" s="329" t="s">
        <v>63</v>
      </c>
      <c r="F92" s="329">
        <v>-249</v>
      </c>
      <c r="G92" s="329">
        <v>-255</v>
      </c>
      <c r="H92" s="288">
        <v>-342</v>
      </c>
      <c r="I92" s="288">
        <v>-86</v>
      </c>
      <c r="J92" s="288">
        <v>-377</v>
      </c>
      <c r="K92" s="197">
        <v>-262</v>
      </c>
      <c r="L92" s="197">
        <v>-325</v>
      </c>
      <c r="M92" s="197">
        <v>-122</v>
      </c>
      <c r="N92" s="197">
        <v>-230</v>
      </c>
      <c r="O92" s="197">
        <v>-227</v>
      </c>
      <c r="P92" s="197">
        <v>-344</v>
      </c>
      <c r="Q92" s="197">
        <v>-323</v>
      </c>
      <c r="R92" s="161">
        <v>-391</v>
      </c>
      <c r="S92" s="161">
        <v>-297</v>
      </c>
      <c r="T92" s="161">
        <v>-387</v>
      </c>
      <c r="U92" s="161">
        <v>-211</v>
      </c>
      <c r="V92" s="161">
        <v>-412</v>
      </c>
      <c r="W92" s="161">
        <v>-314</v>
      </c>
      <c r="X92" s="161">
        <v>-470</v>
      </c>
      <c r="Y92" s="161">
        <v>-542</v>
      </c>
      <c r="Z92" s="161">
        <v>-639</v>
      </c>
      <c r="AA92" s="161">
        <v>-666</v>
      </c>
      <c r="AB92" s="161">
        <v>-485</v>
      </c>
      <c r="AC92" s="161">
        <v>-526</v>
      </c>
      <c r="AD92" s="161">
        <v>-593</v>
      </c>
      <c r="AE92" s="161">
        <v>-591</v>
      </c>
      <c r="AF92" s="161">
        <v>-552</v>
      </c>
      <c r="AG92" s="161">
        <v>-506</v>
      </c>
      <c r="AH92" s="161">
        <v>-740</v>
      </c>
      <c r="AI92" s="161">
        <v>-710</v>
      </c>
      <c r="AJ92" s="161">
        <v>-519</v>
      </c>
      <c r="AK92" s="161">
        <v>-549</v>
      </c>
      <c r="AL92" s="161">
        <v>-394</v>
      </c>
      <c r="AM92" s="161"/>
      <c r="AN92" s="161"/>
      <c r="AO92" s="161"/>
      <c r="AP92" s="161"/>
      <c r="AQ92" s="161"/>
      <c r="AR92" s="161"/>
      <c r="AS92" s="161"/>
      <c r="AT92" s="161"/>
      <c r="AU92" s="161"/>
      <c r="AV92" s="161"/>
      <c r="AW92" s="161"/>
      <c r="AX92" s="161"/>
    </row>
    <row r="93" spans="1:50" s="171" customFormat="1" ht="12.75" x14ac:dyDescent="0.2">
      <c r="A93" s="175" t="s">
        <v>138</v>
      </c>
      <c r="B93" s="175" t="s">
        <v>300</v>
      </c>
      <c r="C93" s="329" t="s">
        <v>63</v>
      </c>
      <c r="D93" s="329" t="s">
        <v>63</v>
      </c>
      <c r="E93" s="329" t="s">
        <v>63</v>
      </c>
      <c r="F93" s="329">
        <v>69</v>
      </c>
      <c r="G93" s="329">
        <v>-14</v>
      </c>
      <c r="H93" s="288">
        <v>-44</v>
      </c>
      <c r="I93" s="288">
        <v>46</v>
      </c>
      <c r="J93" s="288">
        <v>-4</v>
      </c>
      <c r="K93" s="197">
        <v>-67</v>
      </c>
      <c r="L93" s="197">
        <v>-56</v>
      </c>
      <c r="M93" s="197">
        <v>43</v>
      </c>
      <c r="N93" s="197">
        <v>46</v>
      </c>
      <c r="O93" s="197">
        <v>36</v>
      </c>
      <c r="P93" s="197">
        <v>49</v>
      </c>
      <c r="Q93" s="197">
        <v>76</v>
      </c>
      <c r="R93" s="161">
        <v>6</v>
      </c>
      <c r="S93" s="161">
        <v>-40</v>
      </c>
      <c r="T93" s="161">
        <v>88</v>
      </c>
      <c r="U93" s="161">
        <v>26</v>
      </c>
      <c r="V93" s="161">
        <v>27</v>
      </c>
      <c r="W93" s="161">
        <v>91</v>
      </c>
      <c r="X93" s="161">
        <v>20</v>
      </c>
      <c r="Y93" s="161">
        <v>-15</v>
      </c>
      <c r="Z93" s="161">
        <v>-21</v>
      </c>
      <c r="AA93" s="161">
        <v>8</v>
      </c>
      <c r="AB93" s="161">
        <v>25</v>
      </c>
      <c r="AC93" s="161">
        <v>48</v>
      </c>
      <c r="AD93" s="161">
        <v>173</v>
      </c>
      <c r="AE93" s="161">
        <v>220</v>
      </c>
      <c r="AF93" s="161">
        <v>180</v>
      </c>
      <c r="AG93" s="161">
        <v>281</v>
      </c>
      <c r="AH93" s="161">
        <v>165</v>
      </c>
      <c r="AI93" s="161">
        <v>88</v>
      </c>
      <c r="AJ93" s="161">
        <v>395</v>
      </c>
      <c r="AK93" s="161">
        <v>381</v>
      </c>
      <c r="AL93" s="161">
        <v>365</v>
      </c>
      <c r="AM93" s="161"/>
      <c r="AN93" s="161"/>
      <c r="AO93" s="161"/>
      <c r="AP93" s="161"/>
      <c r="AQ93" s="161"/>
      <c r="AR93" s="161"/>
      <c r="AS93" s="161"/>
      <c r="AT93" s="161"/>
      <c r="AU93" s="161"/>
      <c r="AV93" s="161"/>
      <c r="AW93" s="161"/>
      <c r="AX93" s="161"/>
    </row>
    <row r="94" spans="1:50" s="171" customFormat="1" ht="12.75" x14ac:dyDescent="0.2">
      <c r="A94" s="175" t="s">
        <v>138</v>
      </c>
      <c r="B94" s="175" t="s">
        <v>301</v>
      </c>
      <c r="C94" s="329" t="s">
        <v>63</v>
      </c>
      <c r="D94" s="329" t="s">
        <v>63</v>
      </c>
      <c r="E94" s="329" t="s">
        <v>63</v>
      </c>
      <c r="F94" s="329">
        <v>148</v>
      </c>
      <c r="G94" s="329">
        <v>-18</v>
      </c>
      <c r="H94" s="288">
        <v>-29</v>
      </c>
      <c r="I94" s="288">
        <v>122</v>
      </c>
      <c r="J94" s="288">
        <v>-6</v>
      </c>
      <c r="K94" s="197">
        <v>105</v>
      </c>
      <c r="L94" s="197">
        <v>-41</v>
      </c>
      <c r="M94" s="197">
        <v>6</v>
      </c>
      <c r="N94" s="197">
        <v>68</v>
      </c>
      <c r="O94" s="197">
        <v>238</v>
      </c>
      <c r="P94" s="197">
        <v>322</v>
      </c>
      <c r="Q94" s="197">
        <v>235</v>
      </c>
      <c r="R94" s="161">
        <v>256</v>
      </c>
      <c r="S94" s="161">
        <v>142</v>
      </c>
      <c r="T94" s="161">
        <v>-18</v>
      </c>
      <c r="U94" s="161">
        <v>119</v>
      </c>
      <c r="V94" s="161">
        <v>-37</v>
      </c>
      <c r="W94" s="161">
        <v>79</v>
      </c>
      <c r="X94" s="161">
        <v>-135</v>
      </c>
      <c r="Y94" s="161">
        <v>-169</v>
      </c>
      <c r="Z94" s="161">
        <v>-366</v>
      </c>
      <c r="AA94" s="161">
        <v>-281</v>
      </c>
      <c r="AB94" s="161">
        <v>-220</v>
      </c>
      <c r="AC94" s="161">
        <v>-280</v>
      </c>
      <c r="AD94" s="161">
        <v>-306</v>
      </c>
      <c r="AE94" s="161">
        <v>-295</v>
      </c>
      <c r="AF94" s="161">
        <v>-266</v>
      </c>
      <c r="AG94" s="161">
        <v>-204</v>
      </c>
      <c r="AH94" s="161">
        <v>-394</v>
      </c>
      <c r="AI94" s="161">
        <v>-335</v>
      </c>
      <c r="AJ94" s="161">
        <v>-201</v>
      </c>
      <c r="AK94" s="161">
        <v>-154</v>
      </c>
      <c r="AL94" s="161">
        <v>-70</v>
      </c>
      <c r="AM94" s="161"/>
      <c r="AN94" s="161"/>
      <c r="AO94" s="161"/>
      <c r="AP94" s="161"/>
      <c r="AQ94" s="161"/>
      <c r="AR94" s="161"/>
      <c r="AS94" s="161"/>
      <c r="AT94" s="161"/>
      <c r="AU94" s="161"/>
      <c r="AV94" s="161"/>
      <c r="AW94" s="161"/>
      <c r="AX94" s="161"/>
    </row>
    <row r="95" spans="1:50" s="171" customFormat="1" ht="12.75" x14ac:dyDescent="0.2">
      <c r="A95" s="175" t="s">
        <v>138</v>
      </c>
      <c r="B95" s="175" t="s">
        <v>302</v>
      </c>
      <c r="C95" s="329" t="s">
        <v>63</v>
      </c>
      <c r="D95" s="329" t="s">
        <v>63</v>
      </c>
      <c r="E95" s="329" t="s">
        <v>63</v>
      </c>
      <c r="F95" s="329">
        <v>-261</v>
      </c>
      <c r="G95" s="329">
        <v>-388</v>
      </c>
      <c r="H95" s="288">
        <v>-298</v>
      </c>
      <c r="I95" s="288">
        <v>-246</v>
      </c>
      <c r="J95" s="288">
        <v>-443</v>
      </c>
      <c r="K95" s="197">
        <v>-392</v>
      </c>
      <c r="L95" s="197">
        <v>-371</v>
      </c>
      <c r="M95" s="197">
        <v>-406</v>
      </c>
      <c r="N95" s="197">
        <v>-434</v>
      </c>
      <c r="O95" s="197">
        <v>-365</v>
      </c>
      <c r="P95" s="197">
        <v>-398</v>
      </c>
      <c r="Q95" s="197">
        <v>-506</v>
      </c>
      <c r="R95" s="161">
        <v>-516</v>
      </c>
      <c r="S95" s="161">
        <v>-449</v>
      </c>
      <c r="T95" s="161">
        <v>-590</v>
      </c>
      <c r="U95" s="161">
        <v>-549</v>
      </c>
      <c r="V95" s="161">
        <v>-476</v>
      </c>
      <c r="W95" s="161">
        <v>-440</v>
      </c>
      <c r="X95" s="161">
        <v>-535</v>
      </c>
      <c r="Y95" s="161">
        <v>-558</v>
      </c>
      <c r="Z95" s="161">
        <v>-637</v>
      </c>
      <c r="AA95" s="161">
        <v>-782</v>
      </c>
      <c r="AB95" s="161">
        <v>-644</v>
      </c>
      <c r="AC95" s="161">
        <v>-684</v>
      </c>
      <c r="AD95" s="161">
        <v>-759</v>
      </c>
      <c r="AE95" s="161">
        <v>-680</v>
      </c>
      <c r="AF95" s="161">
        <v>-691</v>
      </c>
      <c r="AG95" s="161">
        <v>-583</v>
      </c>
      <c r="AH95" s="161">
        <v>-720</v>
      </c>
      <c r="AI95" s="161">
        <v>-699</v>
      </c>
      <c r="AJ95" s="161">
        <v>-599</v>
      </c>
      <c r="AK95" s="161">
        <v>-486</v>
      </c>
      <c r="AL95" s="161">
        <v>-527</v>
      </c>
      <c r="AM95" s="161"/>
      <c r="AN95" s="161"/>
      <c r="AO95" s="161"/>
      <c r="AP95" s="161"/>
      <c r="AQ95" s="161"/>
      <c r="AR95" s="161"/>
      <c r="AS95" s="161"/>
      <c r="AT95" s="161"/>
      <c r="AU95" s="161"/>
      <c r="AV95" s="161"/>
      <c r="AW95" s="161"/>
      <c r="AX95" s="161"/>
    </row>
    <row r="96" spans="1:50" s="171" customFormat="1" ht="12.75" x14ac:dyDescent="0.2">
      <c r="A96" s="175" t="s">
        <v>138</v>
      </c>
      <c r="B96" s="175" t="s">
        <v>303</v>
      </c>
      <c r="C96" s="329" t="s">
        <v>63</v>
      </c>
      <c r="D96" s="329" t="s">
        <v>63</v>
      </c>
      <c r="E96" s="329" t="s">
        <v>63</v>
      </c>
      <c r="F96" s="329">
        <v>604</v>
      </c>
      <c r="G96" s="329">
        <v>657</v>
      </c>
      <c r="H96" s="288">
        <v>838</v>
      </c>
      <c r="I96" s="288">
        <v>1073</v>
      </c>
      <c r="J96" s="288">
        <v>1058</v>
      </c>
      <c r="K96" s="197">
        <v>1144</v>
      </c>
      <c r="L96" s="197">
        <v>1261</v>
      </c>
      <c r="M96" s="197">
        <v>1291</v>
      </c>
      <c r="N96" s="197">
        <v>1635</v>
      </c>
      <c r="O96" s="197">
        <v>1553</v>
      </c>
      <c r="P96" s="197">
        <v>1536</v>
      </c>
      <c r="Q96" s="197">
        <v>1261</v>
      </c>
      <c r="R96" s="161">
        <v>1027</v>
      </c>
      <c r="S96" s="161">
        <v>860</v>
      </c>
      <c r="T96" s="161">
        <v>397</v>
      </c>
      <c r="U96" s="161">
        <v>399</v>
      </c>
      <c r="V96" s="161">
        <v>353</v>
      </c>
      <c r="W96" s="161">
        <v>589</v>
      </c>
      <c r="X96" s="161">
        <v>589</v>
      </c>
      <c r="Y96" s="161">
        <v>414</v>
      </c>
      <c r="Z96" s="161">
        <v>459</v>
      </c>
      <c r="AA96" s="161">
        <v>412</v>
      </c>
      <c r="AB96" s="161">
        <v>407</v>
      </c>
      <c r="AC96" s="161">
        <v>385</v>
      </c>
      <c r="AD96" s="161">
        <v>288</v>
      </c>
      <c r="AE96" s="161">
        <v>454</v>
      </c>
      <c r="AF96" s="161">
        <v>656</v>
      </c>
      <c r="AG96" s="161">
        <v>640</v>
      </c>
      <c r="AH96" s="161">
        <v>604</v>
      </c>
      <c r="AI96" s="161">
        <v>779</v>
      </c>
      <c r="AJ96" s="161">
        <v>1094</v>
      </c>
      <c r="AK96" s="161">
        <v>1119</v>
      </c>
      <c r="AL96" s="161">
        <v>1192</v>
      </c>
      <c r="AM96" s="161"/>
      <c r="AN96" s="161"/>
      <c r="AO96" s="161"/>
      <c r="AP96" s="161"/>
      <c r="AQ96" s="161"/>
      <c r="AR96" s="161"/>
      <c r="AS96" s="161"/>
      <c r="AT96" s="161"/>
      <c r="AU96" s="161"/>
      <c r="AV96" s="161"/>
      <c r="AW96" s="161"/>
      <c r="AX96" s="161"/>
    </row>
    <row r="97" spans="1:50" s="171" customFormat="1" ht="12.75" x14ac:dyDescent="0.2">
      <c r="A97" s="175" t="s">
        <v>138</v>
      </c>
      <c r="B97" s="175" t="s">
        <v>304</v>
      </c>
      <c r="C97" s="329" t="s">
        <v>63</v>
      </c>
      <c r="D97" s="329" t="s">
        <v>63</v>
      </c>
      <c r="E97" s="329" t="s">
        <v>63</v>
      </c>
      <c r="F97" s="329">
        <v>-200</v>
      </c>
      <c r="G97" s="329">
        <v>-141</v>
      </c>
      <c r="H97" s="288">
        <v>-117</v>
      </c>
      <c r="I97" s="288">
        <v>-77</v>
      </c>
      <c r="J97" s="288">
        <v>-85</v>
      </c>
      <c r="K97" s="197">
        <v>-90</v>
      </c>
      <c r="L97" s="197">
        <v>-75</v>
      </c>
      <c r="M97" s="197">
        <v>16</v>
      </c>
      <c r="N97" s="197">
        <v>32</v>
      </c>
      <c r="O97" s="197">
        <v>52</v>
      </c>
      <c r="P97" s="197">
        <v>125</v>
      </c>
      <c r="Q97" s="197">
        <v>168</v>
      </c>
      <c r="R97" s="161">
        <v>59</v>
      </c>
      <c r="S97" s="161">
        <v>189</v>
      </c>
      <c r="T97" s="161">
        <v>215</v>
      </c>
      <c r="U97" s="161">
        <v>368</v>
      </c>
      <c r="V97" s="161">
        <v>226</v>
      </c>
      <c r="W97" s="161">
        <v>184</v>
      </c>
      <c r="X97" s="161">
        <v>199</v>
      </c>
      <c r="Y97" s="161">
        <v>64</v>
      </c>
      <c r="Z97" s="161">
        <v>16</v>
      </c>
      <c r="AA97" s="161">
        <v>-117</v>
      </c>
      <c r="AB97" s="161">
        <v>14</v>
      </c>
      <c r="AC97" s="161">
        <v>-17</v>
      </c>
      <c r="AD97" s="161">
        <v>-97</v>
      </c>
      <c r="AE97" s="161">
        <v>-1</v>
      </c>
      <c r="AF97" s="161">
        <v>-97</v>
      </c>
      <c r="AG97" s="161">
        <v>-132</v>
      </c>
      <c r="AH97" s="161">
        <v>-107</v>
      </c>
      <c r="AI97" s="161">
        <v>-97</v>
      </c>
      <c r="AJ97" s="161">
        <v>-107</v>
      </c>
      <c r="AK97" s="161">
        <v>46</v>
      </c>
      <c r="AL97" s="161">
        <v>70</v>
      </c>
      <c r="AM97" s="161"/>
      <c r="AN97" s="161"/>
      <c r="AO97" s="161"/>
      <c r="AP97" s="161"/>
      <c r="AQ97" s="161"/>
      <c r="AR97" s="161"/>
      <c r="AS97" s="161"/>
      <c r="AT97" s="161"/>
      <c r="AU97" s="161"/>
      <c r="AV97" s="161"/>
      <c r="AW97" s="161"/>
      <c r="AX97" s="161"/>
    </row>
    <row r="98" spans="1:50" s="171" customFormat="1" ht="12.75" x14ac:dyDescent="0.2">
      <c r="A98" s="175" t="s">
        <v>138</v>
      </c>
      <c r="B98" s="175" t="s">
        <v>305</v>
      </c>
      <c r="C98" s="329" t="s">
        <v>63</v>
      </c>
      <c r="D98" s="329" t="s">
        <v>63</v>
      </c>
      <c r="E98" s="329" t="s">
        <v>63</v>
      </c>
      <c r="F98" s="329">
        <v>-549</v>
      </c>
      <c r="G98" s="329">
        <v>-541</v>
      </c>
      <c r="H98" s="288">
        <v>-559</v>
      </c>
      <c r="I98" s="288">
        <v>-402</v>
      </c>
      <c r="J98" s="288">
        <v>-473</v>
      </c>
      <c r="K98" s="197">
        <v>-273</v>
      </c>
      <c r="L98" s="197">
        <v>-308</v>
      </c>
      <c r="M98" s="197">
        <v>-133</v>
      </c>
      <c r="N98" s="197">
        <v>-8</v>
      </c>
      <c r="O98" s="197">
        <v>120</v>
      </c>
      <c r="P98" s="197">
        <v>212</v>
      </c>
      <c r="Q98" s="197">
        <v>377</v>
      </c>
      <c r="R98" s="161">
        <v>534</v>
      </c>
      <c r="S98" s="161">
        <v>177</v>
      </c>
      <c r="T98" s="161">
        <v>251</v>
      </c>
      <c r="U98" s="161">
        <v>391</v>
      </c>
      <c r="V98" s="161">
        <v>86</v>
      </c>
      <c r="W98" s="161">
        <v>59</v>
      </c>
      <c r="X98" s="161">
        <v>186</v>
      </c>
      <c r="Y98" s="161">
        <v>-54</v>
      </c>
      <c r="Z98" s="161">
        <v>-125</v>
      </c>
      <c r="AA98" s="161">
        <v>-229</v>
      </c>
      <c r="AB98" s="161">
        <v>64</v>
      </c>
      <c r="AC98" s="161">
        <v>-187</v>
      </c>
      <c r="AD98" s="161">
        <v>-224</v>
      </c>
      <c r="AE98" s="161">
        <v>-1</v>
      </c>
      <c r="AF98" s="161">
        <v>-24</v>
      </c>
      <c r="AG98" s="161">
        <v>43</v>
      </c>
      <c r="AH98" s="161">
        <v>96</v>
      </c>
      <c r="AI98" s="161">
        <v>239</v>
      </c>
      <c r="AJ98" s="161">
        <v>288</v>
      </c>
      <c r="AK98" s="161">
        <v>410</v>
      </c>
      <c r="AL98" s="161">
        <v>679</v>
      </c>
      <c r="AM98" s="161"/>
      <c r="AN98" s="161"/>
      <c r="AO98" s="161"/>
      <c r="AP98" s="161"/>
      <c r="AQ98" s="161"/>
      <c r="AR98" s="161"/>
      <c r="AS98" s="161"/>
      <c r="AT98" s="161"/>
      <c r="AU98" s="161"/>
      <c r="AV98" s="161"/>
      <c r="AW98" s="161"/>
      <c r="AX98" s="161"/>
    </row>
    <row r="99" spans="1:50" s="171" customFormat="1" ht="12.75" x14ac:dyDescent="0.2">
      <c r="A99" s="175" t="s">
        <v>138</v>
      </c>
      <c r="B99" s="175" t="s">
        <v>306</v>
      </c>
      <c r="C99" s="329" t="s">
        <v>63</v>
      </c>
      <c r="D99" s="329" t="s">
        <v>63</v>
      </c>
      <c r="E99" s="329" t="s">
        <v>63</v>
      </c>
      <c r="F99" s="329">
        <v>-21</v>
      </c>
      <c r="G99" s="329">
        <v>-142</v>
      </c>
      <c r="H99" s="288">
        <v>-24</v>
      </c>
      <c r="I99" s="288">
        <v>-6</v>
      </c>
      <c r="J99" s="288">
        <v>-125</v>
      </c>
      <c r="K99" s="197">
        <v>185</v>
      </c>
      <c r="L99" s="197">
        <v>195</v>
      </c>
      <c r="M99" s="197">
        <v>441</v>
      </c>
      <c r="N99" s="197">
        <v>557</v>
      </c>
      <c r="O99" s="197">
        <v>917</v>
      </c>
      <c r="P99" s="197">
        <v>954</v>
      </c>
      <c r="Q99" s="197">
        <v>1149</v>
      </c>
      <c r="R99" s="161">
        <v>713</v>
      </c>
      <c r="S99" s="161">
        <v>798</v>
      </c>
      <c r="T99" s="161">
        <v>556</v>
      </c>
      <c r="U99" s="161">
        <v>402</v>
      </c>
      <c r="V99" s="161">
        <v>260</v>
      </c>
      <c r="W99" s="161">
        <v>74</v>
      </c>
      <c r="X99" s="161">
        <v>-36</v>
      </c>
      <c r="Y99" s="161">
        <v>-227</v>
      </c>
      <c r="Z99" s="161">
        <v>-375</v>
      </c>
      <c r="AA99" s="161">
        <v>-471</v>
      </c>
      <c r="AB99" s="161">
        <v>-293</v>
      </c>
      <c r="AC99" s="161">
        <v>-342</v>
      </c>
      <c r="AD99" s="161">
        <v>-281</v>
      </c>
      <c r="AE99" s="161">
        <v>-66</v>
      </c>
      <c r="AF99" s="161">
        <v>-68</v>
      </c>
      <c r="AG99" s="161">
        <v>94</v>
      </c>
      <c r="AH99" s="161">
        <v>-20</v>
      </c>
      <c r="AI99" s="161">
        <v>-75</v>
      </c>
      <c r="AJ99" s="161">
        <v>178</v>
      </c>
      <c r="AK99" s="161">
        <v>134</v>
      </c>
      <c r="AL99" s="161">
        <v>241</v>
      </c>
      <c r="AM99" s="161"/>
      <c r="AN99" s="161"/>
      <c r="AO99" s="161"/>
      <c r="AP99" s="161"/>
      <c r="AQ99" s="161"/>
      <c r="AR99" s="161"/>
      <c r="AS99" s="161"/>
      <c r="AT99" s="161"/>
      <c r="AU99" s="161"/>
      <c r="AV99" s="161"/>
      <c r="AW99" s="161"/>
      <c r="AX99" s="161"/>
    </row>
    <row r="100" spans="1:50" s="171" customFormat="1" ht="12.75" x14ac:dyDescent="0.2">
      <c r="A100" s="175" t="s">
        <v>138</v>
      </c>
      <c r="B100" s="175" t="s">
        <v>307</v>
      </c>
      <c r="C100" s="329" t="s">
        <v>63</v>
      </c>
      <c r="D100" s="329" t="s">
        <v>63</v>
      </c>
      <c r="E100" s="329" t="s">
        <v>63</v>
      </c>
      <c r="F100" s="329">
        <v>60</v>
      </c>
      <c r="G100" s="329">
        <v>-1</v>
      </c>
      <c r="H100" s="288">
        <v>91</v>
      </c>
      <c r="I100" s="288">
        <v>135</v>
      </c>
      <c r="J100" s="288">
        <v>45</v>
      </c>
      <c r="K100" s="197">
        <v>83</v>
      </c>
      <c r="L100" s="197">
        <v>54</v>
      </c>
      <c r="M100" s="197">
        <v>307</v>
      </c>
      <c r="N100" s="197">
        <v>355</v>
      </c>
      <c r="O100" s="197">
        <v>568</v>
      </c>
      <c r="P100" s="197">
        <v>678</v>
      </c>
      <c r="Q100" s="197">
        <v>823</v>
      </c>
      <c r="R100" s="161">
        <v>711</v>
      </c>
      <c r="S100" s="161">
        <v>672</v>
      </c>
      <c r="T100" s="161">
        <v>564</v>
      </c>
      <c r="U100" s="161">
        <v>708</v>
      </c>
      <c r="V100" s="161">
        <v>346</v>
      </c>
      <c r="W100" s="161">
        <v>150</v>
      </c>
      <c r="X100" s="161">
        <v>147</v>
      </c>
      <c r="Y100" s="161">
        <v>-44</v>
      </c>
      <c r="Z100" s="161">
        <v>16</v>
      </c>
      <c r="AA100" s="161">
        <v>-142</v>
      </c>
      <c r="AB100" s="161">
        <v>-61</v>
      </c>
      <c r="AC100" s="161">
        <v>-134</v>
      </c>
      <c r="AD100" s="161">
        <v>-138</v>
      </c>
      <c r="AE100" s="161">
        <v>-43</v>
      </c>
      <c r="AF100" s="161">
        <v>64</v>
      </c>
      <c r="AG100" s="161">
        <v>-34</v>
      </c>
      <c r="AH100" s="161">
        <v>-47</v>
      </c>
      <c r="AI100" s="161">
        <v>56</v>
      </c>
      <c r="AJ100" s="161">
        <v>47</v>
      </c>
      <c r="AK100" s="161">
        <v>92</v>
      </c>
      <c r="AL100" s="161">
        <v>198</v>
      </c>
      <c r="AM100" s="161"/>
      <c r="AN100" s="161"/>
      <c r="AO100" s="161"/>
      <c r="AP100" s="161"/>
      <c r="AQ100" s="161"/>
      <c r="AR100" s="161"/>
      <c r="AS100" s="161"/>
      <c r="AT100" s="161"/>
      <c r="AU100" s="161"/>
      <c r="AV100" s="161"/>
      <c r="AW100" s="161"/>
      <c r="AX100" s="161"/>
    </row>
    <row r="101" spans="1:50" s="171" customFormat="1" ht="12.75" x14ac:dyDescent="0.2">
      <c r="A101" s="175" t="s">
        <v>138</v>
      </c>
      <c r="B101" s="175" t="s">
        <v>308</v>
      </c>
      <c r="C101" s="329" t="s">
        <v>63</v>
      </c>
      <c r="D101" s="329" t="s">
        <v>63</v>
      </c>
      <c r="E101" s="329" t="s">
        <v>63</v>
      </c>
      <c r="F101" s="329">
        <v>-31</v>
      </c>
      <c r="G101" s="329">
        <v>-47</v>
      </c>
      <c r="H101" s="288">
        <v>-35</v>
      </c>
      <c r="I101" s="288">
        <v>-69</v>
      </c>
      <c r="J101" s="288">
        <v>-223</v>
      </c>
      <c r="K101" s="197">
        <v>-88</v>
      </c>
      <c r="L101" s="197">
        <v>-172</v>
      </c>
      <c r="M101" s="197">
        <v>200</v>
      </c>
      <c r="N101" s="197">
        <v>351</v>
      </c>
      <c r="O101" s="197">
        <v>407</v>
      </c>
      <c r="P101" s="197">
        <v>653</v>
      </c>
      <c r="Q101" s="197">
        <v>705</v>
      </c>
      <c r="R101" s="161">
        <v>524</v>
      </c>
      <c r="S101" s="161">
        <v>577</v>
      </c>
      <c r="T101" s="161">
        <v>415</v>
      </c>
      <c r="U101" s="161">
        <v>540</v>
      </c>
      <c r="V101" s="161">
        <v>503</v>
      </c>
      <c r="W101" s="161">
        <v>469</v>
      </c>
      <c r="X101" s="161">
        <v>278</v>
      </c>
      <c r="Y101" s="161">
        <v>442</v>
      </c>
      <c r="Z101" s="161">
        <v>236</v>
      </c>
      <c r="AA101" s="161">
        <v>273</v>
      </c>
      <c r="AB101" s="161">
        <v>419</v>
      </c>
      <c r="AC101" s="161">
        <v>385</v>
      </c>
      <c r="AD101" s="161">
        <v>238</v>
      </c>
      <c r="AE101" s="161">
        <v>317</v>
      </c>
      <c r="AF101" s="161">
        <v>413</v>
      </c>
      <c r="AG101" s="161">
        <v>500</v>
      </c>
      <c r="AH101" s="161">
        <v>451</v>
      </c>
      <c r="AI101" s="161">
        <v>547</v>
      </c>
      <c r="AJ101" s="161">
        <v>603</v>
      </c>
      <c r="AK101" s="161">
        <v>479</v>
      </c>
      <c r="AL101" s="161">
        <v>657</v>
      </c>
      <c r="AM101" s="161"/>
      <c r="AN101" s="161"/>
      <c r="AO101" s="161"/>
      <c r="AP101" s="161"/>
      <c r="AQ101" s="161"/>
      <c r="AR101" s="161"/>
      <c r="AS101" s="161"/>
      <c r="AT101" s="161"/>
      <c r="AU101" s="161"/>
      <c r="AV101" s="161"/>
      <c r="AW101" s="161"/>
      <c r="AX101" s="161"/>
    </row>
    <row r="102" spans="1:50" s="171" customFormat="1" ht="12.75" x14ac:dyDescent="0.2">
      <c r="A102" s="175" t="s">
        <v>138</v>
      </c>
      <c r="B102" s="175" t="s">
        <v>309</v>
      </c>
      <c r="C102" s="329" t="s">
        <v>63</v>
      </c>
      <c r="D102" s="329" t="s">
        <v>63</v>
      </c>
      <c r="E102" s="329" t="s">
        <v>63</v>
      </c>
      <c r="F102" s="329">
        <v>-351</v>
      </c>
      <c r="G102" s="329">
        <v>-341</v>
      </c>
      <c r="H102" s="288">
        <v>-310</v>
      </c>
      <c r="I102" s="288">
        <v>-378</v>
      </c>
      <c r="J102" s="288">
        <v>-279</v>
      </c>
      <c r="K102" s="197">
        <v>-224</v>
      </c>
      <c r="L102" s="197">
        <v>-274</v>
      </c>
      <c r="M102" s="197">
        <v>-198</v>
      </c>
      <c r="N102" s="197">
        <v>-115</v>
      </c>
      <c r="O102" s="197">
        <v>-72</v>
      </c>
      <c r="P102" s="197">
        <v>-31</v>
      </c>
      <c r="Q102" s="197">
        <v>64</v>
      </c>
      <c r="R102" s="161">
        <v>64</v>
      </c>
      <c r="S102" s="161">
        <v>101</v>
      </c>
      <c r="T102" s="161">
        <v>54</v>
      </c>
      <c r="U102" s="161">
        <v>128</v>
      </c>
      <c r="V102" s="161">
        <v>138</v>
      </c>
      <c r="W102" s="161">
        <v>157</v>
      </c>
      <c r="X102" s="161">
        <v>109</v>
      </c>
      <c r="Y102" s="161">
        <v>187</v>
      </c>
      <c r="Z102" s="161">
        <v>61</v>
      </c>
      <c r="AA102" s="161">
        <v>60</v>
      </c>
      <c r="AB102" s="161">
        <v>166</v>
      </c>
      <c r="AC102" s="161">
        <v>156</v>
      </c>
      <c r="AD102" s="161">
        <v>105</v>
      </c>
      <c r="AE102" s="161">
        <v>237</v>
      </c>
      <c r="AF102" s="161">
        <v>217</v>
      </c>
      <c r="AG102" s="161">
        <v>159</v>
      </c>
      <c r="AH102" s="161">
        <v>122</v>
      </c>
      <c r="AI102" s="161">
        <v>142</v>
      </c>
      <c r="AJ102" s="161">
        <v>168</v>
      </c>
      <c r="AK102" s="161">
        <v>139</v>
      </c>
      <c r="AL102" s="161">
        <v>230</v>
      </c>
      <c r="AM102" s="161"/>
      <c r="AN102" s="161"/>
      <c r="AO102" s="161"/>
      <c r="AP102" s="161"/>
      <c r="AQ102" s="161"/>
      <c r="AR102" s="161"/>
      <c r="AS102" s="161"/>
      <c r="AT102" s="161"/>
      <c r="AU102" s="161"/>
      <c r="AV102" s="161"/>
      <c r="AW102" s="161"/>
      <c r="AX102" s="161"/>
    </row>
    <row r="103" spans="1:50" s="171" customFormat="1" ht="12.75" x14ac:dyDescent="0.2">
      <c r="A103" s="175" t="s">
        <v>138</v>
      </c>
      <c r="B103" s="175" t="s">
        <v>310</v>
      </c>
      <c r="C103" s="329" t="s">
        <v>63</v>
      </c>
      <c r="D103" s="329" t="s">
        <v>63</v>
      </c>
      <c r="E103" s="329" t="s">
        <v>63</v>
      </c>
      <c r="F103" s="329">
        <v>-359</v>
      </c>
      <c r="G103" s="329">
        <v>-476</v>
      </c>
      <c r="H103" s="288">
        <v>-380</v>
      </c>
      <c r="I103" s="288">
        <v>-243</v>
      </c>
      <c r="J103" s="288">
        <v>-297</v>
      </c>
      <c r="K103" s="197">
        <v>-162</v>
      </c>
      <c r="L103" s="197">
        <v>-275</v>
      </c>
      <c r="M103" s="197">
        <v>13</v>
      </c>
      <c r="N103" s="197">
        <v>-25</v>
      </c>
      <c r="O103" s="197">
        <v>165</v>
      </c>
      <c r="P103" s="197">
        <v>230</v>
      </c>
      <c r="Q103" s="197">
        <v>467</v>
      </c>
      <c r="R103" s="161">
        <v>201</v>
      </c>
      <c r="S103" s="161">
        <v>156</v>
      </c>
      <c r="T103" s="161">
        <v>302</v>
      </c>
      <c r="U103" s="161">
        <v>267</v>
      </c>
      <c r="V103" s="161">
        <v>579</v>
      </c>
      <c r="W103" s="161">
        <v>422</v>
      </c>
      <c r="X103" s="161">
        <v>558</v>
      </c>
      <c r="Y103" s="161">
        <v>385</v>
      </c>
      <c r="Z103" s="161">
        <v>120</v>
      </c>
      <c r="AA103" s="161">
        <v>91</v>
      </c>
      <c r="AB103" s="161">
        <v>45</v>
      </c>
      <c r="AC103" s="161">
        <v>119</v>
      </c>
      <c r="AD103" s="161">
        <v>40</v>
      </c>
      <c r="AE103" s="161">
        <v>144</v>
      </c>
      <c r="AF103" s="161">
        <v>120</v>
      </c>
      <c r="AG103" s="161">
        <v>293</v>
      </c>
      <c r="AH103" s="161">
        <v>235</v>
      </c>
      <c r="AI103" s="161">
        <v>287</v>
      </c>
      <c r="AJ103" s="161">
        <v>385</v>
      </c>
      <c r="AK103" s="161">
        <v>363</v>
      </c>
      <c r="AL103" s="161">
        <v>410</v>
      </c>
      <c r="AM103" s="161"/>
      <c r="AN103" s="161"/>
      <c r="AO103" s="161"/>
      <c r="AP103" s="161"/>
      <c r="AQ103" s="161"/>
      <c r="AR103" s="161"/>
      <c r="AS103" s="161"/>
      <c r="AT103" s="161"/>
      <c r="AU103" s="161"/>
      <c r="AV103" s="161"/>
      <c r="AW103" s="161"/>
      <c r="AX103" s="161"/>
    </row>
    <row r="104" spans="1:50" s="171" customFormat="1" ht="12.75" x14ac:dyDescent="0.2">
      <c r="A104" s="175" t="s">
        <v>138</v>
      </c>
      <c r="B104" s="175" t="s">
        <v>311</v>
      </c>
      <c r="C104" s="329" t="s">
        <v>63</v>
      </c>
      <c r="D104" s="329" t="s">
        <v>63</v>
      </c>
      <c r="E104" s="329" t="s">
        <v>63</v>
      </c>
      <c r="F104" s="329">
        <v>500</v>
      </c>
      <c r="G104" s="329">
        <v>567</v>
      </c>
      <c r="H104" s="288">
        <v>663</v>
      </c>
      <c r="I104" s="288">
        <v>650</v>
      </c>
      <c r="J104" s="288">
        <v>594</v>
      </c>
      <c r="K104" s="197">
        <v>724</v>
      </c>
      <c r="L104" s="197">
        <v>640</v>
      </c>
      <c r="M104" s="197">
        <v>1013</v>
      </c>
      <c r="N104" s="197">
        <v>892</v>
      </c>
      <c r="O104" s="197">
        <v>1110</v>
      </c>
      <c r="P104" s="197">
        <v>1051</v>
      </c>
      <c r="Q104" s="197">
        <v>1148</v>
      </c>
      <c r="R104" s="161">
        <v>1053</v>
      </c>
      <c r="S104" s="161">
        <v>773</v>
      </c>
      <c r="T104" s="161">
        <v>631</v>
      </c>
      <c r="U104" s="161">
        <v>899</v>
      </c>
      <c r="V104" s="161">
        <v>485</v>
      </c>
      <c r="W104" s="161">
        <v>593</v>
      </c>
      <c r="X104" s="161">
        <v>464</v>
      </c>
      <c r="Y104" s="161">
        <v>584</v>
      </c>
      <c r="Z104" s="161">
        <v>363</v>
      </c>
      <c r="AA104" s="161">
        <v>304</v>
      </c>
      <c r="AB104" s="161">
        <v>491</v>
      </c>
      <c r="AC104" s="161">
        <v>372</v>
      </c>
      <c r="AD104" s="161">
        <v>366</v>
      </c>
      <c r="AE104" s="161">
        <v>368</v>
      </c>
      <c r="AF104" s="161">
        <v>240</v>
      </c>
      <c r="AG104" s="161">
        <v>561</v>
      </c>
      <c r="AH104" s="161">
        <v>445</v>
      </c>
      <c r="AI104" s="161">
        <v>588</v>
      </c>
      <c r="AJ104" s="161">
        <v>668</v>
      </c>
      <c r="AK104" s="161">
        <v>690</v>
      </c>
      <c r="AL104" s="161">
        <v>831</v>
      </c>
      <c r="AM104" s="161"/>
      <c r="AN104" s="161"/>
      <c r="AO104" s="161"/>
      <c r="AP104" s="161"/>
      <c r="AQ104" s="161"/>
      <c r="AR104" s="161"/>
      <c r="AS104" s="161"/>
      <c r="AT104" s="161"/>
      <c r="AU104" s="161"/>
      <c r="AV104" s="161"/>
      <c r="AW104" s="161"/>
      <c r="AX104" s="161"/>
    </row>
    <row r="105" spans="1:50" s="171" customFormat="1" ht="12.75" x14ac:dyDescent="0.2">
      <c r="A105" s="175" t="s">
        <v>138</v>
      </c>
      <c r="B105" s="175" t="s">
        <v>312</v>
      </c>
      <c r="C105" s="329" t="s">
        <v>63</v>
      </c>
      <c r="D105" s="329" t="s">
        <v>63</v>
      </c>
      <c r="E105" s="329" t="s">
        <v>63</v>
      </c>
      <c r="F105" s="329">
        <v>209</v>
      </c>
      <c r="G105" s="329">
        <v>169</v>
      </c>
      <c r="H105" s="288">
        <v>294</v>
      </c>
      <c r="I105" s="288">
        <v>326</v>
      </c>
      <c r="J105" s="288">
        <v>141</v>
      </c>
      <c r="K105" s="197">
        <v>214</v>
      </c>
      <c r="L105" s="197">
        <v>208</v>
      </c>
      <c r="M105" s="197">
        <v>494</v>
      </c>
      <c r="N105" s="197">
        <v>535</v>
      </c>
      <c r="O105" s="197">
        <v>770</v>
      </c>
      <c r="P105" s="197">
        <v>850</v>
      </c>
      <c r="Q105" s="197">
        <v>1058</v>
      </c>
      <c r="R105" s="161">
        <v>908</v>
      </c>
      <c r="S105" s="161">
        <v>889</v>
      </c>
      <c r="T105" s="161">
        <v>780</v>
      </c>
      <c r="U105" s="161">
        <v>779</v>
      </c>
      <c r="V105" s="161">
        <v>518</v>
      </c>
      <c r="W105" s="161">
        <v>501</v>
      </c>
      <c r="X105" s="161">
        <v>492</v>
      </c>
      <c r="Y105" s="161">
        <v>365</v>
      </c>
      <c r="Z105" s="161">
        <v>314</v>
      </c>
      <c r="AA105" s="161">
        <v>252</v>
      </c>
      <c r="AB105" s="161">
        <v>271</v>
      </c>
      <c r="AC105" s="161">
        <v>216</v>
      </c>
      <c r="AD105" s="161">
        <v>190</v>
      </c>
      <c r="AE105" s="161">
        <v>221</v>
      </c>
      <c r="AF105" s="161">
        <v>265</v>
      </c>
      <c r="AG105" s="161">
        <v>352</v>
      </c>
      <c r="AH105" s="161">
        <v>332</v>
      </c>
      <c r="AI105" s="161">
        <v>355</v>
      </c>
      <c r="AJ105" s="161">
        <v>615</v>
      </c>
      <c r="AK105" s="161">
        <v>431</v>
      </c>
      <c r="AL105" s="161">
        <v>577</v>
      </c>
      <c r="AM105" s="161"/>
      <c r="AN105" s="161"/>
      <c r="AO105" s="161"/>
      <c r="AP105" s="161"/>
      <c r="AQ105" s="161"/>
      <c r="AR105" s="161"/>
      <c r="AS105" s="161"/>
      <c r="AT105" s="161"/>
      <c r="AU105" s="161"/>
      <c r="AV105" s="161"/>
      <c r="AW105" s="161"/>
      <c r="AX105" s="161"/>
    </row>
    <row r="106" spans="1:50" s="171" customFormat="1" ht="12.75" x14ac:dyDescent="0.2">
      <c r="A106" s="175" t="s">
        <v>138</v>
      </c>
      <c r="B106" s="175" t="s">
        <v>313</v>
      </c>
      <c r="C106" s="329" t="s">
        <v>63</v>
      </c>
      <c r="D106" s="329" t="s">
        <v>63</v>
      </c>
      <c r="E106" s="329" t="s">
        <v>63</v>
      </c>
      <c r="F106" s="329">
        <v>689</v>
      </c>
      <c r="G106" s="329">
        <v>724</v>
      </c>
      <c r="H106" s="288">
        <v>896</v>
      </c>
      <c r="I106" s="288">
        <v>1016</v>
      </c>
      <c r="J106" s="288">
        <v>956</v>
      </c>
      <c r="K106" s="197">
        <v>971</v>
      </c>
      <c r="L106" s="197">
        <v>1046</v>
      </c>
      <c r="M106" s="197">
        <v>1062</v>
      </c>
      <c r="N106" s="197">
        <v>1077</v>
      </c>
      <c r="O106" s="197">
        <v>930</v>
      </c>
      <c r="P106" s="197">
        <v>848</v>
      </c>
      <c r="Q106" s="197">
        <v>645</v>
      </c>
      <c r="R106" s="161">
        <v>434</v>
      </c>
      <c r="S106" s="161">
        <v>323</v>
      </c>
      <c r="T106" s="161">
        <v>299</v>
      </c>
      <c r="U106" s="161">
        <v>163</v>
      </c>
      <c r="V106" s="161">
        <v>340</v>
      </c>
      <c r="W106" s="161">
        <v>289</v>
      </c>
      <c r="X106" s="161">
        <v>291</v>
      </c>
      <c r="Y106" s="161">
        <v>346</v>
      </c>
      <c r="Z106" s="161">
        <v>220</v>
      </c>
      <c r="AA106" s="161">
        <v>268</v>
      </c>
      <c r="AB106" s="161">
        <v>338</v>
      </c>
      <c r="AC106" s="161">
        <v>277</v>
      </c>
      <c r="AD106" s="161">
        <v>378</v>
      </c>
      <c r="AE106" s="161">
        <v>326</v>
      </c>
      <c r="AF106" s="161">
        <v>415</v>
      </c>
      <c r="AG106" s="161">
        <v>461</v>
      </c>
      <c r="AH106" s="161">
        <v>472</v>
      </c>
      <c r="AI106" s="161">
        <v>596</v>
      </c>
      <c r="AJ106" s="161">
        <v>580</v>
      </c>
      <c r="AK106" s="161">
        <v>496</v>
      </c>
      <c r="AL106" s="161">
        <v>529</v>
      </c>
      <c r="AM106" s="161"/>
      <c r="AN106" s="161"/>
      <c r="AO106" s="161"/>
      <c r="AP106" s="161"/>
      <c r="AQ106" s="161"/>
      <c r="AR106" s="161"/>
      <c r="AS106" s="161"/>
      <c r="AT106" s="161"/>
      <c r="AU106" s="161"/>
      <c r="AV106" s="161"/>
      <c r="AW106" s="161"/>
      <c r="AX106" s="161"/>
    </row>
    <row r="107" spans="1:50" s="171" customFormat="1" ht="12.75" x14ac:dyDescent="0.2">
      <c r="A107" s="175" t="s">
        <v>138</v>
      </c>
      <c r="B107" s="175" t="s">
        <v>314</v>
      </c>
      <c r="C107" s="329" t="s">
        <v>63</v>
      </c>
      <c r="D107" s="329" t="s">
        <v>63</v>
      </c>
      <c r="E107" s="329" t="s">
        <v>63</v>
      </c>
      <c r="F107" s="329">
        <v>107</v>
      </c>
      <c r="G107" s="329">
        <v>21</v>
      </c>
      <c r="H107" s="288">
        <v>131</v>
      </c>
      <c r="I107" s="288">
        <v>175</v>
      </c>
      <c r="J107" s="288">
        <v>254</v>
      </c>
      <c r="K107" s="197">
        <v>292</v>
      </c>
      <c r="L107" s="197">
        <v>333</v>
      </c>
      <c r="M107" s="197">
        <v>609</v>
      </c>
      <c r="N107" s="197">
        <v>760</v>
      </c>
      <c r="O107" s="197">
        <v>805</v>
      </c>
      <c r="P107" s="197">
        <v>881</v>
      </c>
      <c r="Q107" s="197">
        <v>1017</v>
      </c>
      <c r="R107" s="161">
        <v>969</v>
      </c>
      <c r="S107" s="161">
        <v>852</v>
      </c>
      <c r="T107" s="161">
        <v>780</v>
      </c>
      <c r="U107" s="161">
        <v>804</v>
      </c>
      <c r="V107" s="161">
        <v>595</v>
      </c>
      <c r="W107" s="161">
        <v>502</v>
      </c>
      <c r="X107" s="161">
        <v>459</v>
      </c>
      <c r="Y107" s="161">
        <v>421</v>
      </c>
      <c r="Z107" s="161">
        <v>379</v>
      </c>
      <c r="AA107" s="161">
        <v>323</v>
      </c>
      <c r="AB107" s="161">
        <v>220</v>
      </c>
      <c r="AC107" s="161">
        <v>120</v>
      </c>
      <c r="AD107" s="161">
        <v>87</v>
      </c>
      <c r="AE107" s="161">
        <v>89</v>
      </c>
      <c r="AF107" s="161">
        <v>157</v>
      </c>
      <c r="AG107" s="161">
        <v>149</v>
      </c>
      <c r="AH107" s="161">
        <v>186</v>
      </c>
      <c r="AI107" s="161">
        <v>191</v>
      </c>
      <c r="AJ107" s="161">
        <v>212</v>
      </c>
      <c r="AK107" s="161">
        <v>211</v>
      </c>
      <c r="AL107" s="161">
        <v>232</v>
      </c>
      <c r="AM107" s="161"/>
      <c r="AN107" s="161"/>
      <c r="AO107" s="161"/>
      <c r="AP107" s="161"/>
      <c r="AQ107" s="161"/>
      <c r="AR107" s="161"/>
      <c r="AS107" s="161"/>
      <c r="AT107" s="161"/>
      <c r="AU107" s="161"/>
      <c r="AV107" s="161"/>
      <c r="AW107" s="161"/>
      <c r="AX107" s="161"/>
    </row>
    <row r="108" spans="1:50" s="171" customFormat="1" ht="12.75" x14ac:dyDescent="0.2">
      <c r="A108" s="175" t="s">
        <v>138</v>
      </c>
      <c r="B108" s="175" t="s">
        <v>315</v>
      </c>
      <c r="C108" s="329" t="s">
        <v>63</v>
      </c>
      <c r="D108" s="329" t="s">
        <v>63</v>
      </c>
      <c r="E108" s="329" t="s">
        <v>63</v>
      </c>
      <c r="F108" s="329">
        <v>-156</v>
      </c>
      <c r="G108" s="329">
        <v>-134</v>
      </c>
      <c r="H108" s="288">
        <v>-101</v>
      </c>
      <c r="I108" s="288">
        <v>58</v>
      </c>
      <c r="J108" s="288">
        <v>-29</v>
      </c>
      <c r="K108" s="197">
        <v>63</v>
      </c>
      <c r="L108" s="197">
        <v>116</v>
      </c>
      <c r="M108" s="197">
        <v>357</v>
      </c>
      <c r="N108" s="197">
        <v>491</v>
      </c>
      <c r="O108" s="197">
        <v>503</v>
      </c>
      <c r="P108" s="197">
        <v>687</v>
      </c>
      <c r="Q108" s="197">
        <v>698</v>
      </c>
      <c r="R108" s="161">
        <v>701</v>
      </c>
      <c r="S108" s="161">
        <v>838</v>
      </c>
      <c r="T108" s="161">
        <v>653</v>
      </c>
      <c r="U108" s="161">
        <v>728</v>
      </c>
      <c r="V108" s="161">
        <v>726</v>
      </c>
      <c r="W108" s="161">
        <v>664</v>
      </c>
      <c r="X108" s="161">
        <v>609</v>
      </c>
      <c r="Y108" s="161">
        <v>438</v>
      </c>
      <c r="Z108" s="161">
        <v>116</v>
      </c>
      <c r="AA108" s="161">
        <v>-48</v>
      </c>
      <c r="AB108" s="161">
        <v>-56</v>
      </c>
      <c r="AC108" s="161">
        <v>-241</v>
      </c>
      <c r="AD108" s="161">
        <v>-141</v>
      </c>
      <c r="AE108" s="161">
        <v>-26</v>
      </c>
      <c r="AF108" s="161">
        <v>178</v>
      </c>
      <c r="AG108" s="161">
        <v>233</v>
      </c>
      <c r="AH108" s="161">
        <v>146</v>
      </c>
      <c r="AI108" s="161">
        <v>0</v>
      </c>
      <c r="AJ108" s="161">
        <v>260</v>
      </c>
      <c r="AK108" s="161">
        <v>294</v>
      </c>
      <c r="AL108" s="161">
        <v>334</v>
      </c>
      <c r="AM108" s="161"/>
      <c r="AN108" s="161"/>
      <c r="AO108" s="161"/>
      <c r="AP108" s="161"/>
      <c r="AQ108" s="161"/>
      <c r="AR108" s="161"/>
      <c r="AS108" s="161"/>
      <c r="AT108" s="161"/>
      <c r="AU108" s="161"/>
      <c r="AV108" s="161"/>
      <c r="AW108" s="161"/>
      <c r="AX108" s="161"/>
    </row>
    <row r="109" spans="1:50" s="171" customFormat="1" ht="12.75" x14ac:dyDescent="0.2">
      <c r="A109" s="175" t="s">
        <v>138</v>
      </c>
      <c r="B109" s="175" t="s">
        <v>316</v>
      </c>
      <c r="C109" s="329" t="s">
        <v>63</v>
      </c>
      <c r="D109" s="329" t="s">
        <v>63</v>
      </c>
      <c r="E109" s="329" t="s">
        <v>63</v>
      </c>
      <c r="F109" s="329">
        <v>118</v>
      </c>
      <c r="G109" s="329">
        <v>163</v>
      </c>
      <c r="H109" s="288">
        <v>256</v>
      </c>
      <c r="I109" s="288">
        <v>271</v>
      </c>
      <c r="J109" s="288">
        <v>238</v>
      </c>
      <c r="K109" s="197">
        <v>275</v>
      </c>
      <c r="L109" s="197">
        <v>245</v>
      </c>
      <c r="M109" s="197">
        <v>278</v>
      </c>
      <c r="N109" s="197">
        <v>303</v>
      </c>
      <c r="O109" s="197">
        <v>296</v>
      </c>
      <c r="P109" s="197">
        <v>347</v>
      </c>
      <c r="Q109" s="197">
        <v>358</v>
      </c>
      <c r="R109" s="161">
        <v>281</v>
      </c>
      <c r="S109" s="161">
        <v>418</v>
      </c>
      <c r="T109" s="161">
        <v>415</v>
      </c>
      <c r="U109" s="161">
        <v>568</v>
      </c>
      <c r="V109" s="161">
        <v>379</v>
      </c>
      <c r="W109" s="161">
        <v>340</v>
      </c>
      <c r="X109" s="161">
        <v>251</v>
      </c>
      <c r="Y109" s="161">
        <v>157</v>
      </c>
      <c r="Z109" s="161">
        <v>96</v>
      </c>
      <c r="AA109" s="161">
        <v>97</v>
      </c>
      <c r="AB109" s="161">
        <v>145</v>
      </c>
      <c r="AC109" s="161">
        <v>191</v>
      </c>
      <c r="AD109" s="161">
        <v>144</v>
      </c>
      <c r="AE109" s="161">
        <v>94</v>
      </c>
      <c r="AF109" s="161">
        <v>149</v>
      </c>
      <c r="AG109" s="161">
        <v>189</v>
      </c>
      <c r="AH109" s="161">
        <v>178</v>
      </c>
      <c r="AI109" s="161">
        <v>138</v>
      </c>
      <c r="AJ109" s="161">
        <v>230</v>
      </c>
      <c r="AK109" s="161">
        <v>179</v>
      </c>
      <c r="AL109" s="161">
        <v>239</v>
      </c>
      <c r="AM109" s="161"/>
      <c r="AN109" s="161"/>
      <c r="AO109" s="161"/>
      <c r="AP109" s="161"/>
      <c r="AQ109" s="161"/>
      <c r="AR109" s="161"/>
      <c r="AS109" s="161"/>
      <c r="AT109" s="161"/>
      <c r="AU109" s="161"/>
      <c r="AV109" s="161"/>
      <c r="AW109" s="161"/>
      <c r="AX109" s="161"/>
    </row>
    <row r="110" spans="1:50" s="171" customFormat="1" ht="12.75" x14ac:dyDescent="0.2">
      <c r="A110" s="175"/>
      <c r="B110" s="175" t="s">
        <v>531</v>
      </c>
      <c r="C110" s="329" t="s">
        <v>63</v>
      </c>
      <c r="D110" s="329" t="s">
        <v>63</v>
      </c>
      <c r="E110" s="329" t="s">
        <v>63</v>
      </c>
      <c r="F110" s="329">
        <v>-270</v>
      </c>
      <c r="G110" s="329">
        <v>413</v>
      </c>
      <c r="H110" s="288">
        <v>-195</v>
      </c>
      <c r="I110" s="288">
        <v>107</v>
      </c>
      <c r="J110" s="288">
        <v>1231</v>
      </c>
      <c r="K110" s="197">
        <v>1293</v>
      </c>
      <c r="L110" s="197">
        <v>2045</v>
      </c>
      <c r="M110" s="197">
        <v>-120</v>
      </c>
      <c r="N110" s="197">
        <v>39</v>
      </c>
      <c r="O110" s="330" t="s">
        <v>63</v>
      </c>
      <c r="P110" s="330" t="s">
        <v>63</v>
      </c>
      <c r="Q110" s="330" t="s">
        <v>63</v>
      </c>
      <c r="R110" s="330" t="s">
        <v>63</v>
      </c>
      <c r="S110" s="330" t="s">
        <v>63</v>
      </c>
      <c r="T110" s="330" t="s">
        <v>63</v>
      </c>
      <c r="U110" s="330" t="s">
        <v>63</v>
      </c>
      <c r="V110" s="330" t="s">
        <v>63</v>
      </c>
      <c r="W110" s="330" t="s">
        <v>63</v>
      </c>
      <c r="X110" s="330" t="s">
        <v>63</v>
      </c>
      <c r="Y110" s="330" t="s">
        <v>63</v>
      </c>
      <c r="Z110" s="330" t="s">
        <v>63</v>
      </c>
      <c r="AA110" s="330" t="s">
        <v>63</v>
      </c>
      <c r="AB110" s="330" t="s">
        <v>63</v>
      </c>
      <c r="AC110" s="330" t="s">
        <v>63</v>
      </c>
      <c r="AD110" s="330" t="s">
        <v>63</v>
      </c>
      <c r="AE110" s="330" t="s">
        <v>63</v>
      </c>
      <c r="AF110" s="330" t="s">
        <v>63</v>
      </c>
      <c r="AG110" s="330" t="s">
        <v>63</v>
      </c>
      <c r="AH110" s="330" t="s">
        <v>63</v>
      </c>
      <c r="AI110" s="330" t="s">
        <v>63</v>
      </c>
      <c r="AJ110" s="330" t="s">
        <v>63</v>
      </c>
      <c r="AK110" s="330" t="s">
        <v>63</v>
      </c>
      <c r="AL110" s="330" t="s">
        <v>63</v>
      </c>
      <c r="AM110" s="161"/>
      <c r="AN110" s="161"/>
      <c r="AO110" s="161"/>
      <c r="AP110" s="161"/>
      <c r="AQ110" s="161"/>
      <c r="AR110" s="161"/>
      <c r="AS110" s="161"/>
      <c r="AT110" s="161"/>
      <c r="AU110" s="161"/>
      <c r="AV110" s="161"/>
      <c r="AW110" s="161"/>
      <c r="AX110" s="161"/>
    </row>
    <row r="111" spans="1:50" s="171" customFormat="1" ht="12.75" x14ac:dyDescent="0.2">
      <c r="A111" s="176" t="s">
        <v>317</v>
      </c>
      <c r="B111" s="175" t="s">
        <v>318</v>
      </c>
      <c r="C111" s="329">
        <v>108</v>
      </c>
      <c r="D111" s="197">
        <v>175</v>
      </c>
      <c r="E111" s="197">
        <v>45</v>
      </c>
      <c r="F111" s="197">
        <v>234</v>
      </c>
      <c r="G111" s="197">
        <v>309</v>
      </c>
      <c r="H111" s="197">
        <v>305</v>
      </c>
      <c r="I111" s="197">
        <v>437</v>
      </c>
      <c r="J111" s="197">
        <v>512</v>
      </c>
      <c r="K111" s="197">
        <v>361</v>
      </c>
      <c r="L111" s="197">
        <v>427</v>
      </c>
      <c r="M111" s="197">
        <v>359</v>
      </c>
      <c r="N111" s="197">
        <v>577</v>
      </c>
      <c r="O111" s="197">
        <v>570</v>
      </c>
      <c r="P111" s="197">
        <v>644</v>
      </c>
      <c r="Q111" s="197">
        <v>687</v>
      </c>
      <c r="R111" s="161">
        <v>695</v>
      </c>
      <c r="S111" s="161">
        <v>692</v>
      </c>
      <c r="T111" s="161">
        <v>708</v>
      </c>
      <c r="U111" s="161">
        <v>664</v>
      </c>
      <c r="V111" s="161">
        <v>632</v>
      </c>
      <c r="W111" s="161">
        <v>640</v>
      </c>
      <c r="X111" s="161">
        <v>493</v>
      </c>
      <c r="Y111" s="161">
        <v>405</v>
      </c>
      <c r="Z111" s="161">
        <v>378</v>
      </c>
      <c r="AA111" s="161">
        <v>313</v>
      </c>
      <c r="AB111" s="161">
        <v>290</v>
      </c>
      <c r="AC111" s="161">
        <v>232</v>
      </c>
      <c r="AD111" s="161">
        <v>229</v>
      </c>
      <c r="AE111" s="161">
        <v>254</v>
      </c>
      <c r="AF111" s="161">
        <v>297</v>
      </c>
      <c r="AG111" s="161">
        <v>242</v>
      </c>
      <c r="AH111" s="161">
        <v>223</v>
      </c>
      <c r="AI111" s="161">
        <v>212</v>
      </c>
      <c r="AJ111" s="161">
        <v>271</v>
      </c>
      <c r="AK111" s="161">
        <v>234</v>
      </c>
      <c r="AL111" s="161">
        <v>326</v>
      </c>
      <c r="AM111" s="161">
        <v>320</v>
      </c>
      <c r="AN111" s="161">
        <v>293</v>
      </c>
      <c r="AO111" s="161">
        <v>349</v>
      </c>
      <c r="AP111" s="161">
        <v>300</v>
      </c>
      <c r="AQ111" s="161">
        <v>348</v>
      </c>
      <c r="AR111" s="161">
        <v>350</v>
      </c>
      <c r="AS111" s="161">
        <v>399</v>
      </c>
      <c r="AT111" s="161">
        <v>455</v>
      </c>
      <c r="AU111" s="161">
        <v>420</v>
      </c>
      <c r="AV111" s="161">
        <v>349</v>
      </c>
      <c r="AW111" s="161">
        <v>347</v>
      </c>
      <c r="AX111" s="161">
        <v>248</v>
      </c>
    </row>
    <row r="112" spans="1:50" s="171" customFormat="1" ht="12.75" x14ac:dyDescent="0.2">
      <c r="A112" s="176" t="s">
        <v>319</v>
      </c>
      <c r="B112" s="175" t="s">
        <v>320</v>
      </c>
      <c r="C112" s="329">
        <v>6</v>
      </c>
      <c r="D112" s="197">
        <v>24</v>
      </c>
      <c r="E112" s="197">
        <v>3</v>
      </c>
      <c r="F112" s="197">
        <v>4</v>
      </c>
      <c r="G112" s="197">
        <v>15</v>
      </c>
      <c r="H112" s="197">
        <v>40</v>
      </c>
      <c r="I112" s="197">
        <v>52</v>
      </c>
      <c r="J112" s="197">
        <v>54</v>
      </c>
      <c r="K112" s="197">
        <v>72</v>
      </c>
      <c r="L112" s="197">
        <v>62</v>
      </c>
      <c r="M112" s="197">
        <v>55</v>
      </c>
      <c r="N112" s="197">
        <v>85</v>
      </c>
      <c r="O112" s="197">
        <v>92</v>
      </c>
      <c r="P112" s="197">
        <v>111</v>
      </c>
      <c r="Q112" s="197">
        <v>80</v>
      </c>
      <c r="R112" s="161">
        <v>100</v>
      </c>
      <c r="S112" s="161">
        <v>96</v>
      </c>
      <c r="T112" s="161">
        <v>60</v>
      </c>
      <c r="U112" s="161">
        <v>90</v>
      </c>
      <c r="V112" s="161">
        <v>60</v>
      </c>
      <c r="W112" s="161">
        <v>63</v>
      </c>
      <c r="X112" s="161">
        <v>46</v>
      </c>
      <c r="Y112" s="161">
        <v>27</v>
      </c>
      <c r="Z112" s="161">
        <v>34</v>
      </c>
      <c r="AA112" s="161">
        <v>30</v>
      </c>
      <c r="AB112" s="161">
        <v>4</v>
      </c>
      <c r="AC112" s="161">
        <v>23</v>
      </c>
      <c r="AD112" s="161">
        <v>10</v>
      </c>
      <c r="AE112" s="161">
        <v>20</v>
      </c>
      <c r="AF112" s="161">
        <v>24</v>
      </c>
      <c r="AG112" s="161">
        <v>13</v>
      </c>
      <c r="AH112" s="161">
        <v>4</v>
      </c>
      <c r="AI112" s="161">
        <v>22</v>
      </c>
      <c r="AJ112" s="161">
        <v>18</v>
      </c>
      <c r="AK112" s="161">
        <v>13</v>
      </c>
      <c r="AL112" s="161">
        <v>16</v>
      </c>
      <c r="AM112" s="161">
        <v>10</v>
      </c>
      <c r="AN112" s="161">
        <v>7</v>
      </c>
      <c r="AO112" s="161">
        <v>5</v>
      </c>
      <c r="AP112" s="161">
        <v>8</v>
      </c>
      <c r="AQ112" s="161">
        <v>28</v>
      </c>
      <c r="AR112" s="161">
        <v>11</v>
      </c>
      <c r="AS112" s="161">
        <v>17</v>
      </c>
      <c r="AT112" s="161">
        <v>13</v>
      </c>
      <c r="AU112" s="161">
        <v>3</v>
      </c>
      <c r="AV112" s="161">
        <v>21</v>
      </c>
      <c r="AW112" s="161">
        <v>22</v>
      </c>
      <c r="AX112" s="161">
        <v>21</v>
      </c>
    </row>
    <row r="113" spans="1:50" s="171" customFormat="1" ht="12.75" x14ac:dyDescent="0.2">
      <c r="A113" s="176" t="s">
        <v>321</v>
      </c>
      <c r="B113" s="175" t="s">
        <v>322</v>
      </c>
      <c r="C113" s="329">
        <v>52</v>
      </c>
      <c r="D113" s="197">
        <v>54</v>
      </c>
      <c r="E113" s="197">
        <v>27</v>
      </c>
      <c r="F113" s="197">
        <v>67</v>
      </c>
      <c r="G113" s="197">
        <v>79</v>
      </c>
      <c r="H113" s="197">
        <v>56</v>
      </c>
      <c r="I113" s="197">
        <v>98</v>
      </c>
      <c r="J113" s="197">
        <v>100</v>
      </c>
      <c r="K113" s="197">
        <v>95</v>
      </c>
      <c r="L113" s="197">
        <v>112</v>
      </c>
      <c r="M113" s="197">
        <v>104</v>
      </c>
      <c r="N113" s="197">
        <v>109</v>
      </c>
      <c r="O113" s="197">
        <v>119</v>
      </c>
      <c r="P113" s="197">
        <v>132</v>
      </c>
      <c r="Q113" s="197">
        <v>170</v>
      </c>
      <c r="R113" s="161">
        <v>129</v>
      </c>
      <c r="S113" s="161">
        <v>150</v>
      </c>
      <c r="T113" s="161">
        <v>177</v>
      </c>
      <c r="U113" s="161">
        <v>125</v>
      </c>
      <c r="V113" s="161">
        <v>138</v>
      </c>
      <c r="W113" s="161">
        <v>125</v>
      </c>
      <c r="X113" s="161">
        <v>108</v>
      </c>
      <c r="Y113" s="161">
        <v>75</v>
      </c>
      <c r="Z113" s="161">
        <v>93</v>
      </c>
      <c r="AA113" s="161">
        <v>72</v>
      </c>
      <c r="AB113" s="161">
        <v>77</v>
      </c>
      <c r="AC113" s="161">
        <v>56</v>
      </c>
      <c r="AD113" s="161">
        <v>66</v>
      </c>
      <c r="AE113" s="161">
        <v>66</v>
      </c>
      <c r="AF113" s="161">
        <v>75</v>
      </c>
      <c r="AG113" s="161">
        <v>68</v>
      </c>
      <c r="AH113" s="161">
        <v>87</v>
      </c>
      <c r="AI113" s="161">
        <v>74</v>
      </c>
      <c r="AJ113" s="161">
        <v>55</v>
      </c>
      <c r="AK113" s="161">
        <v>39</v>
      </c>
      <c r="AL113" s="161">
        <v>35</v>
      </c>
      <c r="AM113" s="161">
        <v>23</v>
      </c>
      <c r="AN113" s="161">
        <v>11</v>
      </c>
      <c r="AO113" s="161">
        <v>15</v>
      </c>
      <c r="AP113" s="161">
        <v>15</v>
      </c>
      <c r="AQ113" s="161">
        <v>9</v>
      </c>
      <c r="AR113" s="161">
        <v>5</v>
      </c>
      <c r="AS113" s="161">
        <v>9</v>
      </c>
      <c r="AT113" s="161">
        <v>15</v>
      </c>
      <c r="AU113" s="161">
        <v>24</v>
      </c>
      <c r="AV113" s="161">
        <v>15</v>
      </c>
      <c r="AW113" s="161">
        <v>16</v>
      </c>
      <c r="AX113" s="161">
        <v>11</v>
      </c>
    </row>
    <row r="114" spans="1:50" s="171" customFormat="1" ht="12.75" x14ac:dyDescent="0.2">
      <c r="A114" s="176" t="s">
        <v>323</v>
      </c>
      <c r="B114" s="175" t="s">
        <v>324</v>
      </c>
      <c r="C114" s="329">
        <v>17</v>
      </c>
      <c r="D114" s="197">
        <v>34</v>
      </c>
      <c r="E114" s="197">
        <v>-4</v>
      </c>
      <c r="F114" s="197">
        <v>69</v>
      </c>
      <c r="G114" s="197">
        <v>62</v>
      </c>
      <c r="H114" s="197">
        <v>120</v>
      </c>
      <c r="I114" s="197">
        <v>118</v>
      </c>
      <c r="J114" s="197">
        <v>117</v>
      </c>
      <c r="K114" s="197">
        <v>152</v>
      </c>
      <c r="L114" s="197">
        <v>168</v>
      </c>
      <c r="M114" s="197">
        <v>207</v>
      </c>
      <c r="N114" s="197">
        <v>173</v>
      </c>
      <c r="O114" s="197">
        <v>224</v>
      </c>
      <c r="P114" s="197">
        <v>206</v>
      </c>
      <c r="Q114" s="197">
        <v>190</v>
      </c>
      <c r="R114" s="161">
        <v>212</v>
      </c>
      <c r="S114" s="161">
        <v>189</v>
      </c>
      <c r="T114" s="161">
        <v>191</v>
      </c>
      <c r="U114" s="161">
        <v>160</v>
      </c>
      <c r="V114" s="161">
        <v>151</v>
      </c>
      <c r="W114" s="161">
        <v>154</v>
      </c>
      <c r="X114" s="161">
        <v>139</v>
      </c>
      <c r="Y114" s="161">
        <v>105</v>
      </c>
      <c r="Z114" s="161">
        <v>93</v>
      </c>
      <c r="AA114" s="161">
        <v>118</v>
      </c>
      <c r="AB114" s="161">
        <v>123</v>
      </c>
      <c r="AC114" s="161">
        <v>142</v>
      </c>
      <c r="AD114" s="161">
        <v>117</v>
      </c>
      <c r="AE114" s="161">
        <v>127</v>
      </c>
      <c r="AF114" s="161">
        <v>139</v>
      </c>
      <c r="AG114" s="161">
        <v>125</v>
      </c>
      <c r="AH114" s="161">
        <v>143</v>
      </c>
      <c r="AI114" s="161">
        <v>175</v>
      </c>
      <c r="AJ114" s="161">
        <v>128</v>
      </c>
      <c r="AK114" s="161">
        <v>148</v>
      </c>
      <c r="AL114" s="161">
        <v>160</v>
      </c>
      <c r="AM114" s="161">
        <v>178</v>
      </c>
      <c r="AN114" s="161">
        <v>180</v>
      </c>
      <c r="AO114" s="161">
        <v>205</v>
      </c>
      <c r="AP114" s="161">
        <v>64</v>
      </c>
      <c r="AQ114" s="161">
        <v>189</v>
      </c>
      <c r="AR114" s="161">
        <v>222</v>
      </c>
      <c r="AS114" s="161">
        <v>231</v>
      </c>
      <c r="AT114" s="161">
        <v>289</v>
      </c>
      <c r="AU114" s="161">
        <v>250</v>
      </c>
      <c r="AV114" s="161">
        <v>157</v>
      </c>
      <c r="AW114" s="161">
        <v>95</v>
      </c>
      <c r="AX114" s="161">
        <v>50</v>
      </c>
    </row>
    <row r="115" spans="1:50" s="171" customFormat="1" ht="12.75" x14ac:dyDescent="0.2">
      <c r="A115" s="176" t="s">
        <v>325</v>
      </c>
      <c r="B115" s="175" t="s">
        <v>326</v>
      </c>
      <c r="C115" s="329">
        <v>-12</v>
      </c>
      <c r="D115" s="197">
        <v>-9</v>
      </c>
      <c r="E115" s="197">
        <v>2</v>
      </c>
      <c r="F115" s="197">
        <v>5</v>
      </c>
      <c r="G115" s="197">
        <v>20</v>
      </c>
      <c r="H115" s="197">
        <v>-1</v>
      </c>
      <c r="I115" s="197">
        <v>6</v>
      </c>
      <c r="J115" s="197">
        <v>24</v>
      </c>
      <c r="K115" s="197">
        <v>0</v>
      </c>
      <c r="L115" s="197">
        <v>11</v>
      </c>
      <c r="M115" s="197">
        <v>38</v>
      </c>
      <c r="N115" s="197">
        <v>43</v>
      </c>
      <c r="O115" s="197">
        <v>44</v>
      </c>
      <c r="P115" s="197">
        <v>26</v>
      </c>
      <c r="Q115" s="197">
        <v>53</v>
      </c>
      <c r="R115" s="161">
        <v>43</v>
      </c>
      <c r="S115" s="161">
        <v>33</v>
      </c>
      <c r="T115" s="161">
        <v>12</v>
      </c>
      <c r="U115" s="161">
        <v>35</v>
      </c>
      <c r="V115" s="161">
        <v>19</v>
      </c>
      <c r="W115" s="161">
        <v>14</v>
      </c>
      <c r="X115" s="161">
        <v>-4</v>
      </c>
      <c r="Y115" s="161">
        <v>-16</v>
      </c>
      <c r="Z115" s="161">
        <v>-10</v>
      </c>
      <c r="AA115" s="161">
        <v>-23</v>
      </c>
      <c r="AB115" s="161">
        <v>15</v>
      </c>
      <c r="AC115" s="161">
        <v>1</v>
      </c>
      <c r="AD115" s="161">
        <v>13</v>
      </c>
      <c r="AE115" s="161">
        <v>-6</v>
      </c>
      <c r="AF115" s="161">
        <v>2</v>
      </c>
      <c r="AG115" s="161">
        <v>5</v>
      </c>
      <c r="AH115" s="161">
        <v>-5</v>
      </c>
      <c r="AI115" s="161">
        <v>-17</v>
      </c>
      <c r="AJ115" s="161">
        <v>-25</v>
      </c>
      <c r="AK115" s="161">
        <v>-19</v>
      </c>
      <c r="AL115" s="161">
        <v>-18</v>
      </c>
      <c r="AM115" s="161">
        <v>12</v>
      </c>
      <c r="AN115" s="161">
        <v>1</v>
      </c>
      <c r="AO115" s="161">
        <v>17</v>
      </c>
      <c r="AP115" s="161">
        <v>8</v>
      </c>
      <c r="AQ115" s="161">
        <v>2</v>
      </c>
      <c r="AR115" s="161">
        <v>8</v>
      </c>
      <c r="AS115" s="161">
        <v>2</v>
      </c>
      <c r="AT115" s="161">
        <v>24</v>
      </c>
      <c r="AU115" s="161">
        <v>36</v>
      </c>
      <c r="AV115" s="161">
        <v>25</v>
      </c>
      <c r="AW115" s="161">
        <v>14</v>
      </c>
      <c r="AX115" s="161">
        <v>23</v>
      </c>
    </row>
    <row r="116" spans="1:50" s="171" customFormat="1" ht="12.75" x14ac:dyDescent="0.2">
      <c r="A116" s="176" t="s">
        <v>327</v>
      </c>
      <c r="B116" s="175" t="s">
        <v>328</v>
      </c>
      <c r="C116" s="329">
        <v>26</v>
      </c>
      <c r="D116" s="197">
        <v>25</v>
      </c>
      <c r="E116" s="197">
        <v>34</v>
      </c>
      <c r="F116" s="197">
        <v>41</v>
      </c>
      <c r="G116" s="197">
        <v>46</v>
      </c>
      <c r="H116" s="197">
        <v>54</v>
      </c>
      <c r="I116" s="197">
        <v>66</v>
      </c>
      <c r="J116" s="197">
        <v>78</v>
      </c>
      <c r="K116" s="197">
        <v>65</v>
      </c>
      <c r="L116" s="197">
        <v>61</v>
      </c>
      <c r="M116" s="197">
        <v>61</v>
      </c>
      <c r="N116" s="197">
        <v>99</v>
      </c>
      <c r="O116" s="197">
        <v>84</v>
      </c>
      <c r="P116" s="197">
        <v>90</v>
      </c>
      <c r="Q116" s="197">
        <v>95</v>
      </c>
      <c r="R116" s="161">
        <v>75</v>
      </c>
      <c r="S116" s="161">
        <v>41</v>
      </c>
      <c r="T116" s="161">
        <v>27</v>
      </c>
      <c r="U116" s="161">
        <v>22</v>
      </c>
      <c r="V116" s="161">
        <v>38</v>
      </c>
      <c r="W116" s="161">
        <v>16</v>
      </c>
      <c r="X116" s="161">
        <v>19</v>
      </c>
      <c r="Y116" s="161">
        <v>16</v>
      </c>
      <c r="Z116" s="161">
        <v>4</v>
      </c>
      <c r="AA116" s="161">
        <v>9</v>
      </c>
      <c r="AB116" s="161">
        <v>24</v>
      </c>
      <c r="AC116" s="161">
        <v>-4</v>
      </c>
      <c r="AD116" s="161">
        <v>21</v>
      </c>
      <c r="AE116" s="161">
        <v>4</v>
      </c>
      <c r="AF116" s="161">
        <v>14</v>
      </c>
      <c r="AG116" s="161">
        <v>33</v>
      </c>
      <c r="AH116" s="161">
        <v>10</v>
      </c>
      <c r="AI116" s="161">
        <v>28</v>
      </c>
      <c r="AJ116" s="161">
        <v>4</v>
      </c>
      <c r="AK116" s="161">
        <v>10</v>
      </c>
      <c r="AL116" s="161">
        <v>17</v>
      </c>
      <c r="AM116" s="161">
        <v>8</v>
      </c>
      <c r="AN116" s="161">
        <v>0</v>
      </c>
      <c r="AO116" s="161">
        <v>23</v>
      </c>
      <c r="AP116" s="161">
        <v>9</v>
      </c>
      <c r="AQ116" s="161">
        <v>22</v>
      </c>
      <c r="AR116" s="161">
        <v>14</v>
      </c>
      <c r="AS116" s="161">
        <v>26</v>
      </c>
      <c r="AT116" s="161">
        <v>47</v>
      </c>
      <c r="AU116" s="161">
        <v>23</v>
      </c>
      <c r="AV116" s="161">
        <v>18</v>
      </c>
      <c r="AW116" s="161">
        <v>12</v>
      </c>
      <c r="AX116" s="161">
        <v>18</v>
      </c>
    </row>
    <row r="117" spans="1:50" s="171" customFormat="1" ht="12.75" x14ac:dyDescent="0.2">
      <c r="A117" s="176" t="s">
        <v>329</v>
      </c>
      <c r="B117" s="175" t="s">
        <v>330</v>
      </c>
      <c r="C117" s="329">
        <v>-8</v>
      </c>
      <c r="D117" s="197">
        <v>0</v>
      </c>
      <c r="E117" s="197">
        <v>-1</v>
      </c>
      <c r="F117" s="197">
        <v>-17</v>
      </c>
      <c r="G117" s="197">
        <v>-17</v>
      </c>
      <c r="H117" s="197">
        <v>-2</v>
      </c>
      <c r="I117" s="197">
        <v>-7</v>
      </c>
      <c r="J117" s="197">
        <v>17</v>
      </c>
      <c r="K117" s="197">
        <v>15</v>
      </c>
      <c r="L117" s="197">
        <v>10</v>
      </c>
      <c r="M117" s="197">
        <v>18</v>
      </c>
      <c r="N117" s="197">
        <v>25</v>
      </c>
      <c r="O117" s="197">
        <v>12</v>
      </c>
      <c r="P117" s="197">
        <v>33</v>
      </c>
      <c r="Q117" s="197">
        <v>13</v>
      </c>
      <c r="R117" s="161">
        <v>18</v>
      </c>
      <c r="S117" s="161">
        <v>10</v>
      </c>
      <c r="T117" s="161">
        <v>14</v>
      </c>
      <c r="U117" s="161">
        <v>16</v>
      </c>
      <c r="V117" s="161">
        <v>12</v>
      </c>
      <c r="W117" s="161">
        <v>8</v>
      </c>
      <c r="X117" s="161">
        <v>14</v>
      </c>
      <c r="Y117" s="161">
        <v>8</v>
      </c>
      <c r="Z117" s="161">
        <v>-1</v>
      </c>
      <c r="AA117" s="161">
        <v>-6</v>
      </c>
      <c r="AB117" s="161">
        <v>6</v>
      </c>
      <c r="AC117" s="161">
        <v>2</v>
      </c>
      <c r="AD117" s="161">
        <v>-4</v>
      </c>
      <c r="AE117" s="161">
        <v>6</v>
      </c>
      <c r="AF117" s="161">
        <v>16</v>
      </c>
      <c r="AG117" s="161">
        <v>11</v>
      </c>
      <c r="AH117" s="161">
        <v>2</v>
      </c>
      <c r="AI117" s="161">
        <v>6</v>
      </c>
      <c r="AJ117" s="161">
        <v>8</v>
      </c>
      <c r="AK117" s="161">
        <v>-13</v>
      </c>
      <c r="AL117" s="161">
        <v>11</v>
      </c>
      <c r="AM117" s="161">
        <v>12</v>
      </c>
      <c r="AN117" s="161">
        <v>-10</v>
      </c>
      <c r="AO117" s="161">
        <v>5</v>
      </c>
      <c r="AP117" s="161">
        <v>6</v>
      </c>
      <c r="AQ117" s="161">
        <v>-8</v>
      </c>
      <c r="AR117" s="161">
        <v>-35</v>
      </c>
      <c r="AS117" s="161">
        <v>-6</v>
      </c>
      <c r="AT117" s="161">
        <v>10</v>
      </c>
      <c r="AU117" s="161">
        <v>-2</v>
      </c>
      <c r="AV117" s="161">
        <v>3</v>
      </c>
      <c r="AW117" s="161">
        <v>-18</v>
      </c>
      <c r="AX117" s="161">
        <v>17</v>
      </c>
    </row>
    <row r="118" spans="1:50" s="171" customFormat="1" ht="12.75" x14ac:dyDescent="0.2">
      <c r="A118" s="176" t="s">
        <v>331</v>
      </c>
      <c r="B118" s="175" t="s">
        <v>332</v>
      </c>
      <c r="C118" s="329">
        <v>-15</v>
      </c>
      <c r="D118" s="197">
        <v>-5</v>
      </c>
      <c r="E118" s="197">
        <v>-15</v>
      </c>
      <c r="F118" s="197">
        <v>-9</v>
      </c>
      <c r="G118" s="197">
        <v>-13</v>
      </c>
      <c r="H118" s="197">
        <v>-11</v>
      </c>
      <c r="I118" s="197">
        <v>-5</v>
      </c>
      <c r="J118" s="197">
        <v>-7</v>
      </c>
      <c r="K118" s="197">
        <v>-8</v>
      </c>
      <c r="L118" s="197">
        <v>-12</v>
      </c>
      <c r="M118" s="197">
        <v>-10</v>
      </c>
      <c r="N118" s="197">
        <v>-2</v>
      </c>
      <c r="O118" s="197">
        <v>-9</v>
      </c>
      <c r="P118" s="197">
        <v>-6</v>
      </c>
      <c r="Q118" s="197">
        <v>-4</v>
      </c>
      <c r="R118" s="161">
        <v>-5</v>
      </c>
      <c r="S118" s="161">
        <v>-3</v>
      </c>
      <c r="T118" s="161">
        <v>-4</v>
      </c>
      <c r="U118" s="161">
        <v>-9</v>
      </c>
      <c r="V118" s="161">
        <v>-8</v>
      </c>
      <c r="W118" s="161">
        <v>-5</v>
      </c>
      <c r="X118" s="161">
        <v>-4</v>
      </c>
      <c r="Y118" s="161">
        <v>-7</v>
      </c>
      <c r="Z118" s="161">
        <v>-7</v>
      </c>
      <c r="AA118" s="161">
        <v>-1</v>
      </c>
      <c r="AB118" s="161">
        <v>-17</v>
      </c>
      <c r="AC118" s="161">
        <v>-5</v>
      </c>
      <c r="AD118" s="161">
        <v>-1</v>
      </c>
      <c r="AE118" s="161">
        <v>2</v>
      </c>
      <c r="AF118" s="161">
        <v>1</v>
      </c>
      <c r="AG118" s="161">
        <v>-5</v>
      </c>
      <c r="AH118" s="161">
        <v>-4</v>
      </c>
      <c r="AI118" s="161">
        <v>1</v>
      </c>
      <c r="AJ118" s="161">
        <v>0</v>
      </c>
      <c r="AK118" s="161">
        <v>-1</v>
      </c>
      <c r="AL118" s="161">
        <v>-1</v>
      </c>
      <c r="AM118" s="161">
        <v>-2</v>
      </c>
      <c r="AN118" s="161">
        <v>-4</v>
      </c>
      <c r="AO118" s="161">
        <v>-2</v>
      </c>
      <c r="AP118" s="161">
        <v>-4</v>
      </c>
      <c r="AQ118" s="161">
        <v>2</v>
      </c>
      <c r="AR118" s="161">
        <v>1</v>
      </c>
      <c r="AS118" s="161">
        <v>1</v>
      </c>
      <c r="AT118" s="161">
        <v>-1</v>
      </c>
      <c r="AU118" s="161">
        <v>-1</v>
      </c>
      <c r="AV118" s="161">
        <v>-3</v>
      </c>
      <c r="AW118" s="161">
        <v>1</v>
      </c>
      <c r="AX118" s="161">
        <v>-1</v>
      </c>
    </row>
    <row r="119" spans="1:50" s="171" customFormat="1" ht="12.75" x14ac:dyDescent="0.2">
      <c r="A119" s="176" t="s">
        <v>333</v>
      </c>
      <c r="B119" s="175" t="s">
        <v>334</v>
      </c>
      <c r="C119" s="329">
        <v>16</v>
      </c>
      <c r="D119" s="197">
        <v>-7</v>
      </c>
      <c r="E119" s="197">
        <v>3</v>
      </c>
      <c r="F119" s="197">
        <v>14</v>
      </c>
      <c r="G119" s="197">
        <v>10</v>
      </c>
      <c r="H119" s="197">
        <v>0</v>
      </c>
      <c r="I119" s="197">
        <v>21</v>
      </c>
      <c r="J119" s="197">
        <v>8</v>
      </c>
      <c r="K119" s="197">
        <v>36</v>
      </c>
      <c r="L119" s="197">
        <v>30</v>
      </c>
      <c r="M119" s="197">
        <v>38</v>
      </c>
      <c r="N119" s="197">
        <v>44</v>
      </c>
      <c r="O119" s="197">
        <v>20</v>
      </c>
      <c r="P119" s="197">
        <v>29</v>
      </c>
      <c r="Q119" s="197">
        <v>30</v>
      </c>
      <c r="R119" s="161">
        <v>36</v>
      </c>
      <c r="S119" s="161">
        <v>16</v>
      </c>
      <c r="T119" s="161">
        <v>18</v>
      </c>
      <c r="U119" s="161">
        <v>21</v>
      </c>
      <c r="V119" s="161">
        <v>5</v>
      </c>
      <c r="W119" s="161">
        <v>27</v>
      </c>
      <c r="X119" s="161">
        <v>3</v>
      </c>
      <c r="Y119" s="161">
        <v>18</v>
      </c>
      <c r="Z119" s="161">
        <v>22</v>
      </c>
      <c r="AA119" s="161">
        <v>19</v>
      </c>
      <c r="AB119" s="161">
        <v>9</v>
      </c>
      <c r="AC119" s="161">
        <v>10</v>
      </c>
      <c r="AD119" s="161">
        <v>10</v>
      </c>
      <c r="AE119" s="161">
        <v>13</v>
      </c>
      <c r="AF119" s="161">
        <v>-3</v>
      </c>
      <c r="AG119" s="161">
        <v>10</v>
      </c>
      <c r="AH119" s="161">
        <v>-3</v>
      </c>
      <c r="AI119" s="161">
        <v>1</v>
      </c>
      <c r="AJ119" s="161">
        <v>0</v>
      </c>
      <c r="AK119" s="161">
        <v>-1</v>
      </c>
      <c r="AL119" s="161">
        <v>-1</v>
      </c>
      <c r="AM119" s="161">
        <v>7</v>
      </c>
      <c r="AN119" s="161">
        <v>1</v>
      </c>
      <c r="AO119" s="161">
        <v>9</v>
      </c>
      <c r="AP119" s="161">
        <v>29</v>
      </c>
      <c r="AQ119" s="161">
        <v>5</v>
      </c>
      <c r="AR119" s="161">
        <v>27</v>
      </c>
      <c r="AS119" s="161">
        <v>58</v>
      </c>
      <c r="AT119" s="161">
        <v>18</v>
      </c>
      <c r="AU119" s="161">
        <v>-3</v>
      </c>
      <c r="AV119" s="161">
        <v>10</v>
      </c>
      <c r="AW119" s="161">
        <v>16</v>
      </c>
      <c r="AX119" s="161">
        <v>14</v>
      </c>
    </row>
    <row r="120" spans="1:50" s="171" customFormat="1" ht="12.75" x14ac:dyDescent="0.2">
      <c r="A120" s="176" t="s">
        <v>335</v>
      </c>
      <c r="B120" s="175" t="s">
        <v>336</v>
      </c>
      <c r="C120" s="329">
        <v>-30</v>
      </c>
      <c r="D120" s="197">
        <v>-20</v>
      </c>
      <c r="E120" s="197">
        <v>-39</v>
      </c>
      <c r="F120" s="197">
        <v>17</v>
      </c>
      <c r="G120" s="197">
        <v>1</v>
      </c>
      <c r="H120" s="197">
        <v>11</v>
      </c>
      <c r="I120" s="197">
        <v>33</v>
      </c>
      <c r="J120" s="197">
        <v>17</v>
      </c>
      <c r="K120" s="197">
        <v>45</v>
      </c>
      <c r="L120" s="197">
        <v>53</v>
      </c>
      <c r="M120" s="197">
        <v>65</v>
      </c>
      <c r="N120" s="197">
        <v>93</v>
      </c>
      <c r="O120" s="197">
        <v>98</v>
      </c>
      <c r="P120" s="197">
        <v>108</v>
      </c>
      <c r="Q120" s="197">
        <v>136</v>
      </c>
      <c r="R120" s="161">
        <v>147</v>
      </c>
      <c r="S120" s="161">
        <v>132</v>
      </c>
      <c r="T120" s="161">
        <v>148</v>
      </c>
      <c r="U120" s="161">
        <v>129</v>
      </c>
      <c r="V120" s="161">
        <v>120</v>
      </c>
      <c r="W120" s="161">
        <v>99</v>
      </c>
      <c r="X120" s="161">
        <v>92</v>
      </c>
      <c r="Y120" s="161">
        <v>67</v>
      </c>
      <c r="Z120" s="161">
        <v>35</v>
      </c>
      <c r="AA120" s="161">
        <v>37</v>
      </c>
      <c r="AB120" s="161">
        <v>22</v>
      </c>
      <c r="AC120" s="161">
        <v>28</v>
      </c>
      <c r="AD120" s="161">
        <v>33</v>
      </c>
      <c r="AE120" s="161">
        <v>25</v>
      </c>
      <c r="AF120" s="161">
        <v>27</v>
      </c>
      <c r="AG120" s="161">
        <v>12</v>
      </c>
      <c r="AH120" s="161">
        <v>10</v>
      </c>
      <c r="AI120" s="161">
        <v>7</v>
      </c>
      <c r="AJ120" s="161">
        <v>6</v>
      </c>
      <c r="AK120" s="161">
        <v>-1</v>
      </c>
      <c r="AL120" s="161">
        <v>-7</v>
      </c>
      <c r="AM120" s="161">
        <v>14</v>
      </c>
      <c r="AN120" s="161">
        <v>8</v>
      </c>
      <c r="AO120" s="161">
        <v>-2</v>
      </c>
      <c r="AP120" s="161">
        <v>6</v>
      </c>
      <c r="AQ120" s="161">
        <v>16</v>
      </c>
      <c r="AR120" s="161">
        <v>14</v>
      </c>
      <c r="AS120" s="161">
        <v>7</v>
      </c>
      <c r="AT120" s="161">
        <v>25</v>
      </c>
      <c r="AU120" s="161">
        <v>15</v>
      </c>
      <c r="AV120" s="161">
        <v>13</v>
      </c>
      <c r="AW120" s="161">
        <v>9</v>
      </c>
      <c r="AX120" s="161">
        <v>2</v>
      </c>
    </row>
    <row r="121" spans="1:50" s="171" customFormat="1" ht="12.75" x14ac:dyDescent="0.2">
      <c r="A121" s="176" t="s">
        <v>337</v>
      </c>
      <c r="B121" s="175" t="s">
        <v>338</v>
      </c>
      <c r="C121" s="329">
        <v>-16</v>
      </c>
      <c r="D121" s="197">
        <v>-13</v>
      </c>
      <c r="E121" s="197">
        <v>-82</v>
      </c>
      <c r="F121" s="197">
        <v>-24</v>
      </c>
      <c r="G121" s="197">
        <v>-18</v>
      </c>
      <c r="H121" s="197">
        <v>-35</v>
      </c>
      <c r="I121" s="197">
        <v>-35</v>
      </c>
      <c r="J121" s="197">
        <v>-30</v>
      </c>
      <c r="K121" s="197">
        <v>-1</v>
      </c>
      <c r="L121" s="197">
        <v>-17</v>
      </c>
      <c r="M121" s="197">
        <v>7</v>
      </c>
      <c r="N121" s="197">
        <v>-9</v>
      </c>
      <c r="O121" s="197">
        <v>-1</v>
      </c>
      <c r="P121" s="197">
        <v>-17</v>
      </c>
      <c r="Q121" s="197">
        <v>-11</v>
      </c>
      <c r="R121" s="161">
        <v>-1</v>
      </c>
      <c r="S121" s="161">
        <v>-58</v>
      </c>
      <c r="T121" s="161">
        <v>-47</v>
      </c>
      <c r="U121" s="161">
        <v>-58</v>
      </c>
      <c r="V121" s="161">
        <v>-47</v>
      </c>
      <c r="W121" s="161">
        <v>-43</v>
      </c>
      <c r="X121" s="161">
        <v>-66</v>
      </c>
      <c r="Y121" s="161">
        <v>-62</v>
      </c>
      <c r="Z121" s="161">
        <v>-85</v>
      </c>
      <c r="AA121" s="161">
        <v>-58</v>
      </c>
      <c r="AB121" s="161">
        <v>-79</v>
      </c>
      <c r="AC121" s="161">
        <v>-70</v>
      </c>
      <c r="AD121" s="161">
        <v>-18</v>
      </c>
      <c r="AE121" s="161">
        <v>-72</v>
      </c>
      <c r="AF121" s="161">
        <v>-42</v>
      </c>
      <c r="AG121" s="161">
        <v>-52</v>
      </c>
      <c r="AH121" s="161">
        <v>-21</v>
      </c>
      <c r="AI121" s="161">
        <v>-16</v>
      </c>
      <c r="AJ121" s="161">
        <v>-12</v>
      </c>
      <c r="AK121" s="161">
        <v>1</v>
      </c>
      <c r="AL121" s="161">
        <v>16</v>
      </c>
      <c r="AM121" s="161">
        <v>1</v>
      </c>
      <c r="AN121" s="161">
        <v>3</v>
      </c>
      <c r="AO121" s="161">
        <v>-13</v>
      </c>
      <c r="AP121" s="161">
        <v>-24</v>
      </c>
      <c r="AQ121" s="161">
        <v>-32</v>
      </c>
      <c r="AR121" s="161">
        <v>4</v>
      </c>
      <c r="AS121" s="161">
        <v>64</v>
      </c>
      <c r="AT121" s="161">
        <v>22</v>
      </c>
      <c r="AU121" s="161">
        <v>30</v>
      </c>
      <c r="AV121" s="161">
        <v>20</v>
      </c>
      <c r="AW121" s="161">
        <v>12</v>
      </c>
      <c r="AX121" s="161">
        <v>41</v>
      </c>
    </row>
    <row r="122" spans="1:50" s="171" customFormat="1" ht="12.75" x14ac:dyDescent="0.2">
      <c r="A122" s="176" t="s">
        <v>339</v>
      </c>
      <c r="B122" s="175" t="s">
        <v>340</v>
      </c>
      <c r="C122" s="329">
        <v>20</v>
      </c>
      <c r="D122" s="197">
        <v>190</v>
      </c>
      <c r="E122" s="197">
        <v>-84</v>
      </c>
      <c r="F122" s="197">
        <v>398</v>
      </c>
      <c r="G122" s="197">
        <v>679</v>
      </c>
      <c r="H122" s="197">
        <v>685</v>
      </c>
      <c r="I122" s="197">
        <v>915</v>
      </c>
      <c r="J122" s="197">
        <v>1005</v>
      </c>
      <c r="K122" s="197">
        <v>983</v>
      </c>
      <c r="L122" s="197">
        <v>899</v>
      </c>
      <c r="M122" s="197">
        <v>1017</v>
      </c>
      <c r="N122" s="197">
        <v>1167</v>
      </c>
      <c r="O122" s="197">
        <v>1261</v>
      </c>
      <c r="P122" s="197">
        <v>1175</v>
      </c>
      <c r="Q122" s="197">
        <v>1338</v>
      </c>
      <c r="R122" s="161">
        <v>1146</v>
      </c>
      <c r="S122" s="161">
        <v>1317</v>
      </c>
      <c r="T122" s="161">
        <v>1178</v>
      </c>
      <c r="U122" s="161">
        <v>1236</v>
      </c>
      <c r="V122" s="161">
        <v>1189</v>
      </c>
      <c r="W122" s="161">
        <v>1017</v>
      </c>
      <c r="X122" s="161">
        <v>1029</v>
      </c>
      <c r="Y122" s="161">
        <v>1000</v>
      </c>
      <c r="Z122" s="161">
        <v>956</v>
      </c>
      <c r="AA122" s="161">
        <v>954</v>
      </c>
      <c r="AB122" s="161">
        <v>996</v>
      </c>
      <c r="AC122" s="161">
        <v>984</v>
      </c>
      <c r="AD122" s="161">
        <v>1009</v>
      </c>
      <c r="AE122" s="161">
        <v>1099</v>
      </c>
      <c r="AF122" s="161">
        <v>1328</v>
      </c>
      <c r="AG122" s="161">
        <v>1455</v>
      </c>
      <c r="AH122" s="161">
        <v>1455</v>
      </c>
      <c r="AI122" s="161">
        <v>1573</v>
      </c>
      <c r="AJ122" s="161">
        <v>1686</v>
      </c>
      <c r="AK122" s="161">
        <v>1888</v>
      </c>
      <c r="AL122" s="161">
        <v>2214</v>
      </c>
      <c r="AM122" s="161">
        <v>2347</v>
      </c>
      <c r="AN122" s="161">
        <v>2386</v>
      </c>
      <c r="AO122" s="161">
        <v>2606</v>
      </c>
      <c r="AP122" s="161">
        <v>2874</v>
      </c>
      <c r="AQ122" s="161">
        <v>3057</v>
      </c>
      <c r="AR122" s="161">
        <v>3366</v>
      </c>
      <c r="AS122" s="161">
        <v>4019</v>
      </c>
      <c r="AT122" s="161">
        <v>4354</v>
      </c>
      <c r="AU122" s="161">
        <v>4498</v>
      </c>
      <c r="AV122" s="161">
        <v>4234</v>
      </c>
      <c r="AW122" s="161">
        <v>4096</v>
      </c>
      <c r="AX122" s="161">
        <v>3046</v>
      </c>
    </row>
    <row r="123" spans="1:50" s="171" customFormat="1" ht="12.75" x14ac:dyDescent="0.2">
      <c r="A123" s="176" t="s">
        <v>341</v>
      </c>
      <c r="B123" s="175" t="s">
        <v>342</v>
      </c>
      <c r="C123" s="329">
        <v>9</v>
      </c>
      <c r="D123" s="197">
        <v>-13</v>
      </c>
      <c r="E123" s="197">
        <v>-7</v>
      </c>
      <c r="F123" s="197">
        <v>6</v>
      </c>
      <c r="G123" s="197">
        <v>3</v>
      </c>
      <c r="H123" s="197">
        <v>-13</v>
      </c>
      <c r="I123" s="197">
        <v>1</v>
      </c>
      <c r="J123" s="197">
        <v>-4</v>
      </c>
      <c r="K123" s="197">
        <v>-1</v>
      </c>
      <c r="L123" s="197">
        <v>-6</v>
      </c>
      <c r="M123" s="197">
        <v>-3</v>
      </c>
      <c r="N123" s="197">
        <v>24</v>
      </c>
      <c r="O123" s="197">
        <v>-8</v>
      </c>
      <c r="P123" s="197">
        <v>23</v>
      </c>
      <c r="Q123" s="197">
        <v>23</v>
      </c>
      <c r="R123" s="161">
        <v>18</v>
      </c>
      <c r="S123" s="161">
        <v>15</v>
      </c>
      <c r="T123" s="161">
        <v>14</v>
      </c>
      <c r="U123" s="161">
        <v>31</v>
      </c>
      <c r="V123" s="161">
        <v>10</v>
      </c>
      <c r="W123" s="161">
        <v>10</v>
      </c>
      <c r="X123" s="161">
        <v>20</v>
      </c>
      <c r="Y123" s="161">
        <v>6</v>
      </c>
      <c r="Z123" s="161">
        <v>2</v>
      </c>
      <c r="AA123" s="161">
        <v>3</v>
      </c>
      <c r="AB123" s="161">
        <v>10</v>
      </c>
      <c r="AC123" s="161">
        <v>5</v>
      </c>
      <c r="AD123" s="161">
        <v>6</v>
      </c>
      <c r="AE123" s="161">
        <v>9</v>
      </c>
      <c r="AF123" s="161">
        <v>8</v>
      </c>
      <c r="AG123" s="161">
        <v>7</v>
      </c>
      <c r="AH123" s="161">
        <v>5</v>
      </c>
      <c r="AI123" s="161">
        <v>9</v>
      </c>
      <c r="AJ123" s="161">
        <v>11</v>
      </c>
      <c r="AK123" s="161">
        <v>11</v>
      </c>
      <c r="AL123" s="161">
        <v>8</v>
      </c>
      <c r="AM123" s="161">
        <v>7</v>
      </c>
      <c r="AN123" s="161">
        <v>10</v>
      </c>
      <c r="AO123" s="161">
        <v>11</v>
      </c>
      <c r="AP123" s="161">
        <v>7</v>
      </c>
      <c r="AQ123" s="161">
        <v>4</v>
      </c>
      <c r="AR123" s="161">
        <v>8</v>
      </c>
      <c r="AS123" s="161">
        <v>10</v>
      </c>
      <c r="AT123" s="161">
        <v>6</v>
      </c>
      <c r="AU123" s="161">
        <v>4</v>
      </c>
      <c r="AV123" s="161">
        <v>16</v>
      </c>
      <c r="AW123" s="161">
        <v>5</v>
      </c>
      <c r="AX123" s="161">
        <v>10</v>
      </c>
    </row>
    <row r="124" spans="1:50" s="171" customFormat="1" ht="12.75" x14ac:dyDescent="0.2">
      <c r="A124" s="176" t="s">
        <v>343</v>
      </c>
      <c r="B124" s="175" t="s">
        <v>344</v>
      </c>
      <c r="C124" s="329">
        <v>1</v>
      </c>
      <c r="D124" s="197">
        <v>5</v>
      </c>
      <c r="E124" s="197">
        <v>5</v>
      </c>
      <c r="F124" s="197">
        <v>7</v>
      </c>
      <c r="G124" s="197">
        <v>5</v>
      </c>
      <c r="H124" s="197">
        <v>12</v>
      </c>
      <c r="I124" s="197">
        <v>13</v>
      </c>
      <c r="J124" s="197">
        <v>3</v>
      </c>
      <c r="K124" s="197">
        <v>15</v>
      </c>
      <c r="L124" s="197">
        <v>13</v>
      </c>
      <c r="M124" s="197">
        <v>9</v>
      </c>
      <c r="N124" s="197">
        <v>18</v>
      </c>
      <c r="O124" s="197">
        <v>14</v>
      </c>
      <c r="P124" s="197">
        <v>17</v>
      </c>
      <c r="Q124" s="197">
        <v>23</v>
      </c>
      <c r="R124" s="161">
        <v>13</v>
      </c>
      <c r="S124" s="161">
        <v>6</v>
      </c>
      <c r="T124" s="161">
        <v>7</v>
      </c>
      <c r="U124" s="161">
        <v>7</v>
      </c>
      <c r="V124" s="161">
        <v>3</v>
      </c>
      <c r="W124" s="161">
        <v>1</v>
      </c>
      <c r="X124" s="161">
        <v>-1</v>
      </c>
      <c r="Y124" s="161">
        <v>-1</v>
      </c>
      <c r="Z124" s="161">
        <v>0</v>
      </c>
      <c r="AA124" s="161">
        <v>2</v>
      </c>
      <c r="AB124" s="161">
        <v>4</v>
      </c>
      <c r="AC124" s="161">
        <v>-4</v>
      </c>
      <c r="AD124" s="161">
        <v>0</v>
      </c>
      <c r="AE124" s="161">
        <v>4</v>
      </c>
      <c r="AF124" s="161">
        <v>-1</v>
      </c>
      <c r="AG124" s="161">
        <v>-2</v>
      </c>
      <c r="AH124" s="161">
        <v>-3</v>
      </c>
      <c r="AI124" s="161">
        <v>1</v>
      </c>
      <c r="AJ124" s="161">
        <v>0</v>
      </c>
      <c r="AK124" s="161">
        <v>0</v>
      </c>
      <c r="AL124" s="161">
        <v>1</v>
      </c>
      <c r="AM124" s="161">
        <v>-5</v>
      </c>
      <c r="AN124" s="161">
        <v>4</v>
      </c>
      <c r="AO124" s="161">
        <v>0</v>
      </c>
      <c r="AP124" s="161">
        <v>7</v>
      </c>
      <c r="AQ124" s="161">
        <v>7</v>
      </c>
      <c r="AR124" s="161">
        <v>3</v>
      </c>
      <c r="AS124" s="161">
        <v>13</v>
      </c>
      <c r="AT124" s="161">
        <v>0</v>
      </c>
      <c r="AU124" s="161">
        <v>1</v>
      </c>
      <c r="AV124" s="161">
        <v>2</v>
      </c>
      <c r="AW124" s="161">
        <v>1</v>
      </c>
      <c r="AX124" s="161">
        <v>1</v>
      </c>
    </row>
    <row r="125" spans="1:50" s="171" customFormat="1" ht="12.75" x14ac:dyDescent="0.2">
      <c r="A125" s="176" t="s">
        <v>345</v>
      </c>
      <c r="B125" s="175" t="s">
        <v>346</v>
      </c>
      <c r="C125" s="329">
        <v>11</v>
      </c>
      <c r="D125" s="197">
        <v>-1</v>
      </c>
      <c r="E125" s="197">
        <v>-6</v>
      </c>
      <c r="F125" s="197">
        <v>17</v>
      </c>
      <c r="G125" s="197">
        <v>14</v>
      </c>
      <c r="H125" s="197">
        <v>24</v>
      </c>
      <c r="I125" s="197">
        <v>24</v>
      </c>
      <c r="J125" s="197">
        <v>11</v>
      </c>
      <c r="K125" s="197">
        <v>9</v>
      </c>
      <c r="L125" s="197">
        <v>26</v>
      </c>
      <c r="M125" s="197">
        <v>16</v>
      </c>
      <c r="N125" s="197">
        <v>18</v>
      </c>
      <c r="O125" s="197">
        <v>9</v>
      </c>
      <c r="P125" s="197">
        <v>32</v>
      </c>
      <c r="Q125" s="197">
        <v>21</v>
      </c>
      <c r="R125" s="161">
        <v>30</v>
      </c>
      <c r="S125" s="161">
        <v>16</v>
      </c>
      <c r="T125" s="161">
        <v>26</v>
      </c>
      <c r="U125" s="161">
        <v>17</v>
      </c>
      <c r="V125" s="161">
        <v>10</v>
      </c>
      <c r="W125" s="161">
        <v>15</v>
      </c>
      <c r="X125" s="161">
        <v>6</v>
      </c>
      <c r="Y125" s="161">
        <v>4</v>
      </c>
      <c r="Z125" s="161">
        <v>7</v>
      </c>
      <c r="AA125" s="161">
        <v>7</v>
      </c>
      <c r="AB125" s="161">
        <v>1</v>
      </c>
      <c r="AC125" s="161">
        <v>8</v>
      </c>
      <c r="AD125" s="161">
        <v>3</v>
      </c>
      <c r="AE125" s="161">
        <v>-9</v>
      </c>
      <c r="AF125" s="161">
        <v>-4</v>
      </c>
      <c r="AG125" s="161">
        <v>7</v>
      </c>
      <c r="AH125" s="161">
        <v>2</v>
      </c>
      <c r="AI125" s="161">
        <v>1</v>
      </c>
      <c r="AJ125" s="161">
        <v>3</v>
      </c>
      <c r="AK125" s="161">
        <v>5</v>
      </c>
      <c r="AL125" s="161">
        <v>-2</v>
      </c>
      <c r="AM125" s="161">
        <v>0</v>
      </c>
      <c r="AN125" s="161">
        <v>6</v>
      </c>
      <c r="AO125" s="161">
        <v>-3</v>
      </c>
      <c r="AP125" s="161">
        <v>-7</v>
      </c>
      <c r="AQ125" s="161">
        <v>5</v>
      </c>
      <c r="AR125" s="161">
        <v>4</v>
      </c>
      <c r="AS125" s="161">
        <v>5</v>
      </c>
      <c r="AT125" s="161">
        <v>0</v>
      </c>
      <c r="AU125" s="161">
        <v>3</v>
      </c>
      <c r="AV125" s="161">
        <v>-6</v>
      </c>
      <c r="AW125" s="161">
        <v>2</v>
      </c>
      <c r="AX125" s="161">
        <v>-5</v>
      </c>
    </row>
    <row r="126" spans="1:50" s="171" customFormat="1" ht="12.75" x14ac:dyDescent="0.2">
      <c r="A126" s="176" t="s">
        <v>347</v>
      </c>
      <c r="B126" s="175" t="s">
        <v>348</v>
      </c>
      <c r="C126" s="329">
        <v>108</v>
      </c>
      <c r="D126" s="197">
        <v>112</v>
      </c>
      <c r="E126" s="197">
        <v>105</v>
      </c>
      <c r="F126" s="197">
        <v>164</v>
      </c>
      <c r="G126" s="197">
        <v>162</v>
      </c>
      <c r="H126" s="197">
        <v>212</v>
      </c>
      <c r="I126" s="197">
        <v>219</v>
      </c>
      <c r="J126" s="197">
        <v>258</v>
      </c>
      <c r="K126" s="197">
        <v>239</v>
      </c>
      <c r="L126" s="197">
        <v>273</v>
      </c>
      <c r="M126" s="197">
        <v>244</v>
      </c>
      <c r="N126" s="197">
        <v>306</v>
      </c>
      <c r="O126" s="197">
        <v>288</v>
      </c>
      <c r="P126" s="197">
        <v>225</v>
      </c>
      <c r="Q126" s="197">
        <v>185</v>
      </c>
      <c r="R126" s="161">
        <v>103</v>
      </c>
      <c r="S126" s="161">
        <v>150</v>
      </c>
      <c r="T126" s="161">
        <v>87</v>
      </c>
      <c r="U126" s="161">
        <v>106</v>
      </c>
      <c r="V126" s="161">
        <v>73</v>
      </c>
      <c r="W126" s="161">
        <v>38</v>
      </c>
      <c r="X126" s="161">
        <v>82</v>
      </c>
      <c r="Y126" s="161">
        <v>38</v>
      </c>
      <c r="Z126" s="161">
        <v>-4</v>
      </c>
      <c r="AA126" s="161">
        <v>-37</v>
      </c>
      <c r="AB126" s="161">
        <v>-23</v>
      </c>
      <c r="AC126" s="161">
        <v>-8</v>
      </c>
      <c r="AD126" s="161">
        <v>57</v>
      </c>
      <c r="AE126" s="161">
        <v>18</v>
      </c>
      <c r="AF126" s="161">
        <v>-16</v>
      </c>
      <c r="AG126" s="161">
        <v>24</v>
      </c>
      <c r="AH126" s="161">
        <v>-3</v>
      </c>
      <c r="AI126" s="161">
        <v>38</v>
      </c>
      <c r="AJ126" s="161">
        <v>36</v>
      </c>
      <c r="AK126" s="161">
        <v>35</v>
      </c>
      <c r="AL126" s="161">
        <v>49</v>
      </c>
      <c r="AM126" s="161">
        <v>63</v>
      </c>
      <c r="AN126" s="161">
        <v>57</v>
      </c>
      <c r="AO126" s="161">
        <v>59</v>
      </c>
      <c r="AP126" s="161">
        <v>72</v>
      </c>
      <c r="AQ126" s="161">
        <v>35</v>
      </c>
      <c r="AR126" s="161">
        <v>84</v>
      </c>
      <c r="AS126" s="161">
        <v>82</v>
      </c>
      <c r="AT126" s="161">
        <v>84</v>
      </c>
      <c r="AU126" s="161">
        <v>63</v>
      </c>
      <c r="AV126" s="161">
        <v>107</v>
      </c>
      <c r="AW126" s="161">
        <v>133</v>
      </c>
      <c r="AX126" s="161">
        <v>108</v>
      </c>
    </row>
    <row r="127" spans="1:50" s="171" customFormat="1" ht="12.75" x14ac:dyDescent="0.2">
      <c r="A127" s="176" t="s">
        <v>349</v>
      </c>
      <c r="B127" s="175" t="s">
        <v>350</v>
      </c>
      <c r="C127" s="329">
        <v>-1</v>
      </c>
      <c r="D127" s="197">
        <v>0</v>
      </c>
      <c r="E127" s="197">
        <v>-2</v>
      </c>
      <c r="F127" s="197">
        <v>-1</v>
      </c>
      <c r="G127" s="197">
        <v>-1</v>
      </c>
      <c r="H127" s="197">
        <v>-3</v>
      </c>
      <c r="I127" s="197">
        <v>-1</v>
      </c>
      <c r="J127" s="197">
        <v>-1</v>
      </c>
      <c r="K127" s="197">
        <v>-3</v>
      </c>
      <c r="L127" s="197">
        <v>-1</v>
      </c>
      <c r="M127" s="197">
        <v>-1</v>
      </c>
      <c r="N127" s="197">
        <v>0</v>
      </c>
      <c r="O127" s="197">
        <v>-2</v>
      </c>
      <c r="P127" s="197">
        <v>-1</v>
      </c>
      <c r="Q127" s="197">
        <v>-2</v>
      </c>
      <c r="R127" s="161">
        <v>0</v>
      </c>
      <c r="S127" s="161">
        <v>0</v>
      </c>
      <c r="T127" s="161">
        <v>-2</v>
      </c>
      <c r="U127" s="161">
        <v>-2</v>
      </c>
      <c r="V127" s="161">
        <v>-1</v>
      </c>
      <c r="W127" s="161">
        <v>-1</v>
      </c>
      <c r="X127" s="161">
        <v>1</v>
      </c>
      <c r="Y127" s="161">
        <v>0</v>
      </c>
      <c r="Z127" s="161">
        <v>0</v>
      </c>
      <c r="AA127" s="161">
        <v>-2</v>
      </c>
      <c r="AB127" s="161">
        <v>0</v>
      </c>
      <c r="AC127" s="161">
        <v>1</v>
      </c>
      <c r="AD127" s="161">
        <v>-1</v>
      </c>
      <c r="AE127" s="161">
        <v>-2</v>
      </c>
      <c r="AF127" s="161">
        <v>-2</v>
      </c>
      <c r="AG127" s="161">
        <v>-1</v>
      </c>
      <c r="AH127" s="161">
        <v>-3</v>
      </c>
      <c r="AI127" s="161">
        <v>-2</v>
      </c>
      <c r="AJ127" s="161">
        <v>-3</v>
      </c>
      <c r="AK127" s="161">
        <v>-2</v>
      </c>
      <c r="AL127" s="161">
        <v>-4</v>
      </c>
      <c r="AM127" s="161">
        <v>-3</v>
      </c>
      <c r="AN127" s="161">
        <v>-3</v>
      </c>
      <c r="AO127" s="161">
        <v>2</v>
      </c>
      <c r="AP127" s="161">
        <v>1</v>
      </c>
      <c r="AQ127" s="161">
        <v>4</v>
      </c>
      <c r="AR127" s="161">
        <v>4</v>
      </c>
      <c r="AS127" s="161">
        <v>11</v>
      </c>
      <c r="AT127" s="161">
        <v>-2</v>
      </c>
      <c r="AU127" s="161">
        <v>0</v>
      </c>
      <c r="AV127" s="161">
        <v>-1</v>
      </c>
      <c r="AW127" s="161">
        <v>-3</v>
      </c>
      <c r="AX127" s="161">
        <v>1</v>
      </c>
    </row>
    <row r="128" spans="1:50" s="171" customFormat="1" ht="12.75" x14ac:dyDescent="0.2">
      <c r="A128" s="176" t="s">
        <v>351</v>
      </c>
      <c r="B128" s="175" t="s">
        <v>352</v>
      </c>
      <c r="C128" s="329">
        <v>6</v>
      </c>
      <c r="D128" s="197">
        <v>-8</v>
      </c>
      <c r="E128" s="197">
        <v>-20</v>
      </c>
      <c r="F128" s="197">
        <v>-3</v>
      </c>
      <c r="G128" s="197">
        <v>9</v>
      </c>
      <c r="H128" s="197">
        <v>0</v>
      </c>
      <c r="I128" s="197">
        <v>10</v>
      </c>
      <c r="J128" s="197">
        <v>-3</v>
      </c>
      <c r="K128" s="197">
        <v>-9</v>
      </c>
      <c r="L128" s="197">
        <v>-8</v>
      </c>
      <c r="M128" s="197">
        <v>11</v>
      </c>
      <c r="N128" s="197">
        <v>20</v>
      </c>
      <c r="O128" s="197">
        <v>17</v>
      </c>
      <c r="P128" s="197">
        <v>8</v>
      </c>
      <c r="Q128" s="197">
        <v>0</v>
      </c>
      <c r="R128" s="161">
        <v>23</v>
      </c>
      <c r="S128" s="161">
        <v>3</v>
      </c>
      <c r="T128" s="161">
        <v>14</v>
      </c>
      <c r="U128" s="161">
        <v>6</v>
      </c>
      <c r="V128" s="161">
        <v>-3</v>
      </c>
      <c r="W128" s="161">
        <v>12</v>
      </c>
      <c r="X128" s="161">
        <v>-4</v>
      </c>
      <c r="Y128" s="161">
        <v>-5</v>
      </c>
      <c r="Z128" s="161">
        <v>2</v>
      </c>
      <c r="AA128" s="161">
        <v>10</v>
      </c>
      <c r="AB128" s="161">
        <v>2</v>
      </c>
      <c r="AC128" s="161">
        <v>1</v>
      </c>
      <c r="AD128" s="161">
        <v>2</v>
      </c>
      <c r="AE128" s="161">
        <v>5</v>
      </c>
      <c r="AF128" s="161">
        <v>1</v>
      </c>
      <c r="AG128" s="161">
        <v>9</v>
      </c>
      <c r="AH128" s="161">
        <v>6</v>
      </c>
      <c r="AI128" s="161">
        <v>-3</v>
      </c>
      <c r="AJ128" s="161">
        <v>4</v>
      </c>
      <c r="AK128" s="161">
        <v>-1</v>
      </c>
      <c r="AL128" s="161">
        <v>7</v>
      </c>
      <c r="AM128" s="161">
        <v>1</v>
      </c>
      <c r="AN128" s="161">
        <v>3</v>
      </c>
      <c r="AO128" s="161">
        <v>6</v>
      </c>
      <c r="AP128" s="161">
        <v>-1</v>
      </c>
      <c r="AQ128" s="161">
        <v>7</v>
      </c>
      <c r="AR128" s="161">
        <v>1</v>
      </c>
      <c r="AS128" s="161">
        <v>17</v>
      </c>
      <c r="AT128" s="161">
        <v>-4</v>
      </c>
      <c r="AU128" s="161">
        <v>0</v>
      </c>
      <c r="AV128" s="161">
        <v>6</v>
      </c>
      <c r="AW128" s="161">
        <v>16</v>
      </c>
      <c r="AX128" s="161">
        <v>7</v>
      </c>
    </row>
    <row r="129" spans="1:50" s="171" customFormat="1" ht="12.75" x14ac:dyDescent="0.2">
      <c r="A129" s="175">
        <v>1006</v>
      </c>
      <c r="B129" s="175" t="s">
        <v>353</v>
      </c>
      <c r="C129" s="329">
        <v>15</v>
      </c>
      <c r="D129" s="197">
        <v>6</v>
      </c>
      <c r="E129" s="197">
        <v>30</v>
      </c>
      <c r="F129" s="197">
        <v>-3</v>
      </c>
      <c r="G129" s="197">
        <v>-1</v>
      </c>
      <c r="H129" s="197">
        <v>15</v>
      </c>
      <c r="I129" s="197">
        <v>26</v>
      </c>
      <c r="J129" s="197">
        <v>10</v>
      </c>
      <c r="K129" s="197">
        <v>25</v>
      </c>
      <c r="L129" s="197">
        <v>27</v>
      </c>
      <c r="M129" s="197">
        <v>23</v>
      </c>
      <c r="N129" s="197">
        <v>30</v>
      </c>
      <c r="O129" s="197">
        <v>64</v>
      </c>
      <c r="P129" s="197">
        <v>48</v>
      </c>
      <c r="Q129" s="197">
        <v>58</v>
      </c>
      <c r="R129" s="161">
        <v>63</v>
      </c>
      <c r="S129" s="161">
        <v>67</v>
      </c>
      <c r="T129" s="161">
        <v>61</v>
      </c>
      <c r="U129" s="161">
        <v>50</v>
      </c>
      <c r="V129" s="161">
        <v>51</v>
      </c>
      <c r="W129" s="161">
        <v>31</v>
      </c>
      <c r="X129" s="161">
        <v>33</v>
      </c>
      <c r="Y129" s="161">
        <v>39</v>
      </c>
      <c r="Z129" s="161">
        <v>20</v>
      </c>
      <c r="AA129" s="161">
        <v>41</v>
      </c>
      <c r="AB129" s="161">
        <v>37</v>
      </c>
      <c r="AC129" s="161">
        <v>24</v>
      </c>
      <c r="AD129" s="161">
        <v>28</v>
      </c>
      <c r="AE129" s="161">
        <v>31</v>
      </c>
      <c r="AF129" s="161">
        <v>2</v>
      </c>
      <c r="AG129" s="161">
        <v>14</v>
      </c>
      <c r="AH129" s="161">
        <v>7</v>
      </c>
      <c r="AI129" s="161">
        <v>8</v>
      </c>
      <c r="AJ129" s="161">
        <v>9</v>
      </c>
      <c r="AK129" s="161">
        <v>7</v>
      </c>
      <c r="AL129" s="161">
        <v>3</v>
      </c>
      <c r="AM129" s="161">
        <v>3</v>
      </c>
      <c r="AN129" s="161">
        <v>0</v>
      </c>
      <c r="AO129" s="161">
        <v>-1</v>
      </c>
      <c r="AP129" s="161">
        <v>4</v>
      </c>
      <c r="AQ129" s="161">
        <v>-6</v>
      </c>
      <c r="AR129" s="161">
        <v>0</v>
      </c>
      <c r="AS129" s="161">
        <v>15</v>
      </c>
      <c r="AT129" s="161">
        <v>3</v>
      </c>
      <c r="AU129" s="161">
        <v>0</v>
      </c>
      <c r="AV129" s="161">
        <v>5</v>
      </c>
      <c r="AW129" s="161">
        <v>5</v>
      </c>
      <c r="AX129" s="161">
        <v>4</v>
      </c>
    </row>
    <row r="130" spans="1:50" s="171" customFormat="1" ht="12.75" x14ac:dyDescent="0.2">
      <c r="A130" s="175">
        <v>1013</v>
      </c>
      <c r="B130" s="175" t="s">
        <v>354</v>
      </c>
      <c r="C130" s="329">
        <v>1</v>
      </c>
      <c r="D130" s="197">
        <v>-4</v>
      </c>
      <c r="E130" s="197">
        <v>0</v>
      </c>
      <c r="F130" s="197">
        <v>-2</v>
      </c>
      <c r="G130" s="197">
        <v>2</v>
      </c>
      <c r="H130" s="197">
        <v>3</v>
      </c>
      <c r="I130" s="197">
        <v>1</v>
      </c>
      <c r="J130" s="197">
        <v>5</v>
      </c>
      <c r="K130" s="197">
        <v>4</v>
      </c>
      <c r="L130" s="197">
        <v>-2</v>
      </c>
      <c r="M130" s="197">
        <v>-4</v>
      </c>
      <c r="N130" s="197">
        <v>2</v>
      </c>
      <c r="O130" s="197">
        <v>5</v>
      </c>
      <c r="P130" s="197">
        <v>3</v>
      </c>
      <c r="Q130" s="197">
        <v>-1</v>
      </c>
      <c r="R130" s="161">
        <v>0</v>
      </c>
      <c r="S130" s="161">
        <v>2</v>
      </c>
      <c r="T130" s="161">
        <v>-1</v>
      </c>
      <c r="U130" s="161">
        <v>-1</v>
      </c>
      <c r="V130" s="161">
        <v>-2</v>
      </c>
      <c r="W130" s="161">
        <v>1</v>
      </c>
      <c r="X130" s="161">
        <v>0</v>
      </c>
      <c r="Y130" s="161">
        <v>2</v>
      </c>
      <c r="Z130" s="161">
        <v>-1</v>
      </c>
      <c r="AA130" s="161">
        <v>-1</v>
      </c>
      <c r="AB130" s="161">
        <v>-1</v>
      </c>
      <c r="AC130" s="161">
        <v>1</v>
      </c>
      <c r="AD130" s="161">
        <v>2</v>
      </c>
      <c r="AE130" s="161">
        <v>-2</v>
      </c>
      <c r="AF130" s="161">
        <v>1</v>
      </c>
      <c r="AG130" s="161">
        <v>2</v>
      </c>
      <c r="AH130" s="161">
        <v>0</v>
      </c>
      <c r="AI130" s="161">
        <v>-3</v>
      </c>
      <c r="AJ130" s="161">
        <v>-2</v>
      </c>
      <c r="AK130" s="161">
        <v>0</v>
      </c>
      <c r="AL130" s="161">
        <v>1</v>
      </c>
      <c r="AM130" s="161">
        <v>-1</v>
      </c>
      <c r="AN130" s="161">
        <v>1</v>
      </c>
      <c r="AO130" s="161">
        <v>2</v>
      </c>
      <c r="AP130" s="161">
        <v>1</v>
      </c>
      <c r="AQ130" s="161">
        <v>0</v>
      </c>
      <c r="AR130" s="161">
        <v>-3</v>
      </c>
      <c r="AS130" s="161">
        <v>1</v>
      </c>
      <c r="AT130" s="161">
        <v>0</v>
      </c>
      <c r="AU130" s="161">
        <v>4</v>
      </c>
      <c r="AV130" s="161">
        <v>0</v>
      </c>
      <c r="AW130" s="161">
        <v>-5</v>
      </c>
      <c r="AX130" s="161">
        <v>2</v>
      </c>
    </row>
    <row r="131" spans="1:50" s="171" customFormat="1" ht="12.75" x14ac:dyDescent="0.2">
      <c r="A131" s="175">
        <v>1028</v>
      </c>
      <c r="B131" s="175" t="s">
        <v>355</v>
      </c>
      <c r="C131" s="329">
        <v>-19</v>
      </c>
      <c r="D131" s="197">
        <v>-10</v>
      </c>
      <c r="E131" s="197">
        <v>-21</v>
      </c>
      <c r="F131" s="197">
        <v>-16</v>
      </c>
      <c r="G131" s="197">
        <v>-30</v>
      </c>
      <c r="H131" s="197">
        <v>-28</v>
      </c>
      <c r="I131" s="197">
        <v>-32</v>
      </c>
      <c r="J131" s="197">
        <v>-17</v>
      </c>
      <c r="K131" s="197">
        <v>-15</v>
      </c>
      <c r="L131" s="197">
        <v>-16</v>
      </c>
      <c r="M131" s="197">
        <v>-1</v>
      </c>
      <c r="N131" s="197">
        <v>-4</v>
      </c>
      <c r="O131" s="197">
        <v>-8</v>
      </c>
      <c r="P131" s="197">
        <v>-19</v>
      </c>
      <c r="Q131" s="197">
        <v>-16</v>
      </c>
      <c r="R131" s="161">
        <v>-28</v>
      </c>
      <c r="S131" s="161">
        <v>-6</v>
      </c>
      <c r="T131" s="161">
        <v>0</v>
      </c>
      <c r="U131" s="161">
        <v>-15</v>
      </c>
      <c r="V131" s="161">
        <v>-1</v>
      </c>
      <c r="W131" s="161">
        <v>-2</v>
      </c>
      <c r="X131" s="161">
        <v>-3</v>
      </c>
      <c r="Y131" s="161">
        <v>-2</v>
      </c>
      <c r="Z131" s="161">
        <v>0</v>
      </c>
      <c r="AA131" s="161">
        <v>-5</v>
      </c>
      <c r="AB131" s="161">
        <v>-6</v>
      </c>
      <c r="AC131" s="161">
        <v>1</v>
      </c>
      <c r="AD131" s="161">
        <v>-2</v>
      </c>
      <c r="AE131" s="161">
        <v>-5</v>
      </c>
      <c r="AF131" s="161">
        <v>4</v>
      </c>
      <c r="AG131" s="161">
        <v>0</v>
      </c>
      <c r="AH131" s="161">
        <v>-1</v>
      </c>
      <c r="AI131" s="161">
        <v>-1</v>
      </c>
      <c r="AJ131" s="161">
        <v>-3</v>
      </c>
      <c r="AK131" s="161">
        <v>-2</v>
      </c>
      <c r="AL131" s="161">
        <v>-7</v>
      </c>
      <c r="AM131" s="161">
        <v>3</v>
      </c>
      <c r="AN131" s="161">
        <v>-5</v>
      </c>
      <c r="AO131" s="161">
        <v>4</v>
      </c>
      <c r="AP131" s="161">
        <v>-4</v>
      </c>
      <c r="AQ131" s="161">
        <v>-9</v>
      </c>
      <c r="AR131" s="161">
        <v>2</v>
      </c>
      <c r="AS131" s="161">
        <v>-6</v>
      </c>
      <c r="AT131" s="161">
        <v>-7</v>
      </c>
      <c r="AU131" s="161">
        <v>-3</v>
      </c>
      <c r="AV131" s="161">
        <v>-12</v>
      </c>
      <c r="AW131" s="161">
        <v>-6</v>
      </c>
      <c r="AX131" s="161">
        <v>-7</v>
      </c>
    </row>
    <row r="132" spans="1:50" s="171" customFormat="1" ht="12.75" x14ac:dyDescent="0.2">
      <c r="A132" s="175">
        <v>1049</v>
      </c>
      <c r="B132" s="175" t="s">
        <v>356</v>
      </c>
      <c r="C132" s="329">
        <v>115</v>
      </c>
      <c r="D132" s="197">
        <v>120</v>
      </c>
      <c r="E132" s="197">
        <v>125</v>
      </c>
      <c r="F132" s="197">
        <v>216</v>
      </c>
      <c r="G132" s="197">
        <v>211</v>
      </c>
      <c r="H132" s="197">
        <v>262</v>
      </c>
      <c r="I132" s="197">
        <v>315</v>
      </c>
      <c r="J132" s="197">
        <v>348</v>
      </c>
      <c r="K132" s="197">
        <v>370</v>
      </c>
      <c r="L132" s="197">
        <v>371</v>
      </c>
      <c r="M132" s="197">
        <v>441</v>
      </c>
      <c r="N132" s="197">
        <v>431</v>
      </c>
      <c r="O132" s="197">
        <v>399</v>
      </c>
      <c r="P132" s="197">
        <v>342</v>
      </c>
      <c r="Q132" s="197">
        <v>260</v>
      </c>
      <c r="R132" s="161">
        <v>154</v>
      </c>
      <c r="S132" s="161">
        <v>83</v>
      </c>
      <c r="T132" s="161">
        <v>74</v>
      </c>
      <c r="U132" s="161">
        <v>77</v>
      </c>
      <c r="V132" s="161">
        <v>66</v>
      </c>
      <c r="W132" s="161">
        <v>69</v>
      </c>
      <c r="X132" s="161">
        <v>57</v>
      </c>
      <c r="Y132" s="161">
        <v>60</v>
      </c>
      <c r="Z132" s="161">
        <v>19</v>
      </c>
      <c r="AA132" s="161">
        <v>37</v>
      </c>
      <c r="AB132" s="161">
        <v>34</v>
      </c>
      <c r="AC132" s="161">
        <v>21</v>
      </c>
      <c r="AD132" s="161">
        <v>37</v>
      </c>
      <c r="AE132" s="161">
        <v>36</v>
      </c>
      <c r="AF132" s="161">
        <v>34</v>
      </c>
      <c r="AG132" s="161">
        <v>31</v>
      </c>
      <c r="AH132" s="161">
        <v>15</v>
      </c>
      <c r="AI132" s="161">
        <v>46</v>
      </c>
      <c r="AJ132" s="161">
        <v>43</v>
      </c>
      <c r="AK132" s="161">
        <v>54</v>
      </c>
      <c r="AL132" s="161">
        <v>60</v>
      </c>
      <c r="AM132" s="161">
        <v>43</v>
      </c>
      <c r="AN132" s="161">
        <v>26</v>
      </c>
      <c r="AO132" s="161">
        <v>26</v>
      </c>
      <c r="AP132" s="161">
        <v>35</v>
      </c>
      <c r="AQ132" s="161">
        <v>33</v>
      </c>
      <c r="AR132" s="161">
        <v>17</v>
      </c>
      <c r="AS132" s="161">
        <v>34</v>
      </c>
      <c r="AT132" s="161">
        <v>26</v>
      </c>
      <c r="AU132" s="161">
        <v>23</v>
      </c>
      <c r="AV132" s="161">
        <v>13</v>
      </c>
      <c r="AW132" s="161">
        <v>25</v>
      </c>
      <c r="AX132" s="161">
        <v>27</v>
      </c>
    </row>
    <row r="133" spans="1:50" s="171" customFormat="1" ht="12.75" x14ac:dyDescent="0.2">
      <c r="A133" s="175">
        <v>1065</v>
      </c>
      <c r="B133" s="175" t="s">
        <v>357</v>
      </c>
      <c r="C133" s="197">
        <v>481</v>
      </c>
      <c r="D133" s="197">
        <v>458</v>
      </c>
      <c r="E133" s="197">
        <v>525</v>
      </c>
      <c r="F133" s="197">
        <v>812</v>
      </c>
      <c r="G133" s="197">
        <v>949</v>
      </c>
      <c r="H133" s="197">
        <v>1131</v>
      </c>
      <c r="I133" s="197">
        <v>1148</v>
      </c>
      <c r="J133" s="197">
        <v>1302</v>
      </c>
      <c r="K133" s="197">
        <v>1362</v>
      </c>
      <c r="L133" s="197">
        <v>1506</v>
      </c>
      <c r="M133" s="197">
        <v>1566</v>
      </c>
      <c r="N133" s="197">
        <v>1766</v>
      </c>
      <c r="O133" s="197">
        <v>1805</v>
      </c>
      <c r="P133" s="197">
        <v>1646</v>
      </c>
      <c r="Q133" s="197">
        <v>1670</v>
      </c>
      <c r="R133" s="161">
        <v>1256</v>
      </c>
      <c r="S133" s="161">
        <v>1026</v>
      </c>
      <c r="T133" s="161">
        <v>906</v>
      </c>
      <c r="U133" s="161">
        <v>876</v>
      </c>
      <c r="V133" s="161">
        <v>883</v>
      </c>
      <c r="W133" s="161">
        <v>718</v>
      </c>
      <c r="X133" s="161">
        <v>649</v>
      </c>
      <c r="Y133" s="161">
        <v>651</v>
      </c>
      <c r="Z133" s="161">
        <v>472</v>
      </c>
      <c r="AA133" s="161">
        <v>469</v>
      </c>
      <c r="AB133" s="161">
        <v>516</v>
      </c>
      <c r="AC133" s="161">
        <v>430</v>
      </c>
      <c r="AD133" s="161">
        <v>515</v>
      </c>
      <c r="AE133" s="161">
        <v>563</v>
      </c>
      <c r="AF133" s="161">
        <v>589</v>
      </c>
      <c r="AG133" s="161">
        <v>240</v>
      </c>
      <c r="AH133" s="161">
        <v>376</v>
      </c>
      <c r="AI133" s="161">
        <v>666</v>
      </c>
      <c r="AJ133" s="161">
        <v>688</v>
      </c>
      <c r="AK133" s="161">
        <v>778</v>
      </c>
      <c r="AL133" s="161">
        <v>889</v>
      </c>
      <c r="AM133" s="161">
        <v>892</v>
      </c>
      <c r="AN133" s="161">
        <v>931</v>
      </c>
      <c r="AO133" s="161">
        <v>1009</v>
      </c>
      <c r="AP133" s="161">
        <v>1001</v>
      </c>
      <c r="AQ133" s="161">
        <v>1235</v>
      </c>
      <c r="AR133" s="161">
        <v>1328</v>
      </c>
      <c r="AS133" s="161">
        <v>1495</v>
      </c>
      <c r="AT133" s="161">
        <v>1688</v>
      </c>
      <c r="AU133" s="161">
        <v>1879</v>
      </c>
      <c r="AV133" s="161">
        <v>1651</v>
      </c>
      <c r="AW133" s="161">
        <v>1486</v>
      </c>
      <c r="AX133" s="161">
        <v>1150</v>
      </c>
    </row>
    <row r="134" spans="1:50" s="171" customFormat="1" ht="12.75" x14ac:dyDescent="0.2">
      <c r="A134" s="175">
        <v>1071</v>
      </c>
      <c r="B134" s="175" t="s">
        <v>358</v>
      </c>
      <c r="C134" s="197">
        <v>-12</v>
      </c>
      <c r="D134" s="197">
        <v>-9</v>
      </c>
      <c r="E134" s="197">
        <v>-29</v>
      </c>
      <c r="F134" s="197">
        <v>-3</v>
      </c>
      <c r="G134" s="197">
        <v>-7</v>
      </c>
      <c r="H134" s="197">
        <v>-12</v>
      </c>
      <c r="I134" s="197">
        <v>-7</v>
      </c>
      <c r="J134" s="197">
        <v>-9</v>
      </c>
      <c r="K134" s="197">
        <v>-11</v>
      </c>
      <c r="L134" s="197">
        <v>-15</v>
      </c>
      <c r="M134" s="197">
        <v>-12</v>
      </c>
      <c r="N134" s="197">
        <v>-9</v>
      </c>
      <c r="O134" s="197">
        <v>-7</v>
      </c>
      <c r="P134" s="197">
        <v>-10</v>
      </c>
      <c r="Q134" s="197">
        <v>-4</v>
      </c>
      <c r="R134" s="161">
        <v>-6</v>
      </c>
      <c r="S134" s="161">
        <v>-3</v>
      </c>
      <c r="T134" s="161">
        <v>-4</v>
      </c>
      <c r="U134" s="161">
        <v>-7</v>
      </c>
      <c r="V134" s="161">
        <v>-3</v>
      </c>
      <c r="W134" s="161">
        <v>-2</v>
      </c>
      <c r="X134" s="161">
        <v>-2</v>
      </c>
      <c r="Y134" s="161">
        <v>1</v>
      </c>
      <c r="Z134" s="161">
        <v>-5</v>
      </c>
      <c r="AA134" s="161">
        <v>-1</v>
      </c>
      <c r="AB134" s="161">
        <v>-2</v>
      </c>
      <c r="AC134" s="161">
        <v>6</v>
      </c>
      <c r="AD134" s="161">
        <v>1</v>
      </c>
      <c r="AE134" s="161">
        <v>1</v>
      </c>
      <c r="AF134" s="161">
        <v>-1</v>
      </c>
      <c r="AG134" s="161">
        <v>3</v>
      </c>
      <c r="AH134" s="161">
        <v>-1</v>
      </c>
      <c r="AI134" s="161">
        <v>1</v>
      </c>
      <c r="AJ134" s="161">
        <v>0</v>
      </c>
      <c r="AK134" s="161">
        <v>-4</v>
      </c>
      <c r="AL134" s="161">
        <v>0</v>
      </c>
      <c r="AM134" s="161">
        <v>2</v>
      </c>
      <c r="AN134" s="161">
        <v>3</v>
      </c>
      <c r="AO134" s="161">
        <v>1</v>
      </c>
      <c r="AP134" s="161">
        <v>3</v>
      </c>
      <c r="AQ134" s="161">
        <v>19</v>
      </c>
      <c r="AR134" s="161">
        <v>-1</v>
      </c>
      <c r="AS134" s="161">
        <v>5</v>
      </c>
      <c r="AT134" s="161">
        <v>5</v>
      </c>
      <c r="AU134" s="161">
        <v>0</v>
      </c>
      <c r="AV134" s="161">
        <v>3</v>
      </c>
      <c r="AW134" s="161">
        <v>-5</v>
      </c>
      <c r="AX134" s="161">
        <v>9</v>
      </c>
    </row>
    <row r="135" spans="1:50" s="171" customFormat="1" ht="12.75" x14ac:dyDescent="0.2">
      <c r="A135" s="175">
        <v>1087</v>
      </c>
      <c r="B135" s="175" t="s">
        <v>359</v>
      </c>
      <c r="C135" s="197">
        <v>17</v>
      </c>
      <c r="D135" s="197">
        <v>-2</v>
      </c>
      <c r="E135" s="197">
        <v>-26</v>
      </c>
      <c r="F135" s="197">
        <v>18</v>
      </c>
      <c r="G135" s="197">
        <v>25</v>
      </c>
      <c r="H135" s="197">
        <v>28</v>
      </c>
      <c r="I135" s="197">
        <v>48</v>
      </c>
      <c r="J135" s="197">
        <v>41</v>
      </c>
      <c r="K135" s="197">
        <v>61</v>
      </c>
      <c r="L135" s="197">
        <v>42</v>
      </c>
      <c r="M135" s="197">
        <v>55</v>
      </c>
      <c r="N135" s="197">
        <v>82</v>
      </c>
      <c r="O135" s="197">
        <v>62</v>
      </c>
      <c r="P135" s="197">
        <v>83</v>
      </c>
      <c r="Q135" s="197">
        <v>70</v>
      </c>
      <c r="R135" s="161">
        <v>42</v>
      </c>
      <c r="S135" s="161">
        <v>42</v>
      </c>
      <c r="T135" s="161">
        <v>20</v>
      </c>
      <c r="U135" s="161">
        <v>15</v>
      </c>
      <c r="V135" s="161">
        <v>17</v>
      </c>
      <c r="W135" s="161">
        <v>12</v>
      </c>
      <c r="X135" s="161">
        <v>-16</v>
      </c>
      <c r="Y135" s="161">
        <v>21</v>
      </c>
      <c r="Z135" s="161">
        <v>12</v>
      </c>
      <c r="AA135" s="161">
        <v>3</v>
      </c>
      <c r="AB135" s="161">
        <v>7</v>
      </c>
      <c r="AC135" s="161">
        <v>10</v>
      </c>
      <c r="AD135" s="161">
        <v>1</v>
      </c>
      <c r="AE135" s="161">
        <v>9</v>
      </c>
      <c r="AF135" s="161">
        <v>6</v>
      </c>
      <c r="AG135" s="161">
        <v>6</v>
      </c>
      <c r="AH135" s="161">
        <v>-5</v>
      </c>
      <c r="AI135" s="161">
        <v>-1</v>
      </c>
      <c r="AJ135" s="161">
        <v>3</v>
      </c>
      <c r="AK135" s="161">
        <v>0</v>
      </c>
      <c r="AL135" s="161">
        <v>4</v>
      </c>
      <c r="AM135" s="161">
        <v>-1</v>
      </c>
      <c r="AN135" s="161">
        <v>9</v>
      </c>
      <c r="AO135" s="161">
        <v>2</v>
      </c>
      <c r="AP135" s="161">
        <v>-1</v>
      </c>
      <c r="AQ135" s="161">
        <v>2</v>
      </c>
      <c r="AR135" s="161">
        <v>4</v>
      </c>
      <c r="AS135" s="161">
        <v>7</v>
      </c>
      <c r="AT135" s="161">
        <v>5</v>
      </c>
      <c r="AU135" s="161">
        <v>-1</v>
      </c>
      <c r="AV135" s="161">
        <v>4</v>
      </c>
      <c r="AW135" s="161">
        <v>-5</v>
      </c>
      <c r="AX135" s="161">
        <v>1</v>
      </c>
    </row>
    <row r="136" spans="1:50" s="171" customFormat="1" ht="12.75" x14ac:dyDescent="0.2">
      <c r="A136" s="175">
        <v>1090</v>
      </c>
      <c r="B136" s="175" t="s">
        <v>360</v>
      </c>
      <c r="C136" s="197">
        <v>-17</v>
      </c>
      <c r="D136" s="197">
        <v>6</v>
      </c>
      <c r="E136" s="197">
        <v>-25</v>
      </c>
      <c r="F136" s="197">
        <v>-9</v>
      </c>
      <c r="G136" s="197">
        <v>-10</v>
      </c>
      <c r="H136" s="197">
        <v>-22</v>
      </c>
      <c r="I136" s="197">
        <v>-8</v>
      </c>
      <c r="J136" s="197">
        <v>-13</v>
      </c>
      <c r="K136" s="197">
        <v>-5</v>
      </c>
      <c r="L136" s="197">
        <v>-2</v>
      </c>
      <c r="M136" s="197">
        <v>2</v>
      </c>
      <c r="N136" s="197">
        <v>11</v>
      </c>
      <c r="O136" s="197">
        <v>-6</v>
      </c>
      <c r="P136" s="197">
        <v>2</v>
      </c>
      <c r="Q136" s="197">
        <v>7</v>
      </c>
      <c r="R136" s="161">
        <v>-3</v>
      </c>
      <c r="S136" s="161">
        <v>10</v>
      </c>
      <c r="T136" s="161">
        <v>-16</v>
      </c>
      <c r="U136" s="161">
        <v>-9</v>
      </c>
      <c r="V136" s="161">
        <v>-28</v>
      </c>
      <c r="W136" s="161">
        <v>-11</v>
      </c>
      <c r="X136" s="161">
        <v>-4</v>
      </c>
      <c r="Y136" s="161">
        <v>-20</v>
      </c>
      <c r="Z136" s="161">
        <v>-9</v>
      </c>
      <c r="AA136" s="161">
        <v>-23</v>
      </c>
      <c r="AB136" s="161">
        <v>-18</v>
      </c>
      <c r="AC136" s="161">
        <v>-24</v>
      </c>
      <c r="AD136" s="161">
        <v>-14</v>
      </c>
      <c r="AE136" s="161">
        <v>-30</v>
      </c>
      <c r="AF136" s="161">
        <v>6</v>
      </c>
      <c r="AG136" s="161">
        <v>-30</v>
      </c>
      <c r="AH136" s="161">
        <v>4</v>
      </c>
      <c r="AI136" s="161">
        <v>-2</v>
      </c>
      <c r="AJ136" s="161">
        <v>5</v>
      </c>
      <c r="AK136" s="161">
        <v>-2</v>
      </c>
      <c r="AL136" s="161">
        <v>-2</v>
      </c>
      <c r="AM136" s="161">
        <v>5</v>
      </c>
      <c r="AN136" s="161">
        <v>8</v>
      </c>
      <c r="AO136" s="161">
        <v>4</v>
      </c>
      <c r="AP136" s="161">
        <v>1</v>
      </c>
      <c r="AQ136" s="161">
        <v>6</v>
      </c>
      <c r="AR136" s="161">
        <v>10</v>
      </c>
      <c r="AS136" s="161">
        <v>7</v>
      </c>
      <c r="AT136" s="161">
        <v>4</v>
      </c>
      <c r="AU136" s="161">
        <v>3</v>
      </c>
      <c r="AV136" s="161">
        <v>2</v>
      </c>
      <c r="AW136" s="161">
        <v>7</v>
      </c>
      <c r="AX136" s="161">
        <v>0</v>
      </c>
    </row>
    <row r="137" spans="1:50" s="171" customFormat="1" ht="12.75" x14ac:dyDescent="0.2">
      <c r="A137" s="175">
        <v>1104</v>
      </c>
      <c r="B137" s="175" t="s">
        <v>361</v>
      </c>
      <c r="C137" s="197">
        <v>-8</v>
      </c>
      <c r="D137" s="197">
        <v>3</v>
      </c>
      <c r="E137" s="197">
        <v>-14</v>
      </c>
      <c r="F137" s="197">
        <v>7</v>
      </c>
      <c r="G137" s="197">
        <v>6</v>
      </c>
      <c r="H137" s="197">
        <v>6</v>
      </c>
      <c r="I137" s="197">
        <v>15</v>
      </c>
      <c r="J137" s="197">
        <v>2</v>
      </c>
      <c r="K137" s="197">
        <v>10</v>
      </c>
      <c r="L137" s="197">
        <v>16</v>
      </c>
      <c r="M137" s="197">
        <v>9</v>
      </c>
      <c r="N137" s="197">
        <v>11</v>
      </c>
      <c r="O137" s="197">
        <v>19</v>
      </c>
      <c r="P137" s="197">
        <v>12</v>
      </c>
      <c r="Q137" s="197">
        <v>19</v>
      </c>
      <c r="R137" s="161">
        <v>31</v>
      </c>
      <c r="S137" s="161">
        <v>10</v>
      </c>
      <c r="T137" s="161">
        <v>-4</v>
      </c>
      <c r="U137" s="161">
        <v>16</v>
      </c>
      <c r="V137" s="161">
        <v>-1</v>
      </c>
      <c r="W137" s="161">
        <v>2</v>
      </c>
      <c r="X137" s="161">
        <v>-1</v>
      </c>
      <c r="Y137" s="161">
        <v>3</v>
      </c>
      <c r="Z137" s="161">
        <v>0</v>
      </c>
      <c r="AA137" s="161">
        <v>-1</v>
      </c>
      <c r="AB137" s="161">
        <v>10</v>
      </c>
      <c r="AC137" s="161">
        <v>3</v>
      </c>
      <c r="AD137" s="161">
        <v>6</v>
      </c>
      <c r="AE137" s="161">
        <v>-1</v>
      </c>
      <c r="AF137" s="161">
        <v>24</v>
      </c>
      <c r="AG137" s="161">
        <v>3</v>
      </c>
      <c r="AH137" s="161">
        <v>1</v>
      </c>
      <c r="AI137" s="161">
        <v>-5</v>
      </c>
      <c r="AJ137" s="161">
        <v>10</v>
      </c>
      <c r="AK137" s="161">
        <v>-11</v>
      </c>
      <c r="AL137" s="161">
        <v>8</v>
      </c>
      <c r="AM137" s="161">
        <v>3</v>
      </c>
      <c r="AN137" s="161">
        <v>10</v>
      </c>
      <c r="AO137" s="161">
        <v>7</v>
      </c>
      <c r="AP137" s="161">
        <v>-10</v>
      </c>
      <c r="AQ137" s="161">
        <v>-14</v>
      </c>
      <c r="AR137" s="161">
        <v>-4</v>
      </c>
      <c r="AS137" s="161">
        <v>9</v>
      </c>
      <c r="AT137" s="161">
        <v>-3</v>
      </c>
      <c r="AU137" s="161">
        <v>4</v>
      </c>
      <c r="AV137" s="161">
        <v>1</v>
      </c>
      <c r="AW137" s="161">
        <v>11</v>
      </c>
      <c r="AX137" s="161">
        <v>1</v>
      </c>
    </row>
    <row r="138" spans="1:50" s="171" customFormat="1" ht="12.75" x14ac:dyDescent="0.2">
      <c r="A138" s="175">
        <v>1111</v>
      </c>
      <c r="B138" s="175" t="s">
        <v>362</v>
      </c>
      <c r="C138" s="197">
        <v>1</v>
      </c>
      <c r="D138" s="197">
        <v>-6</v>
      </c>
      <c r="E138" s="197">
        <v>-4</v>
      </c>
      <c r="F138" s="197">
        <v>-5</v>
      </c>
      <c r="G138" s="197">
        <v>1</v>
      </c>
      <c r="H138" s="197">
        <v>5</v>
      </c>
      <c r="I138" s="197">
        <v>-3</v>
      </c>
      <c r="J138" s="197">
        <v>3</v>
      </c>
      <c r="K138" s="197">
        <v>2</v>
      </c>
      <c r="L138" s="197">
        <v>13</v>
      </c>
      <c r="M138" s="197">
        <v>10</v>
      </c>
      <c r="N138" s="197">
        <v>5</v>
      </c>
      <c r="O138" s="197">
        <v>0</v>
      </c>
      <c r="P138" s="197">
        <v>7</v>
      </c>
      <c r="Q138" s="197">
        <v>2</v>
      </c>
      <c r="R138" s="161">
        <v>-4</v>
      </c>
      <c r="S138" s="161">
        <v>-4</v>
      </c>
      <c r="T138" s="161">
        <v>-3</v>
      </c>
      <c r="U138" s="161">
        <v>-6</v>
      </c>
      <c r="V138" s="161">
        <v>3</v>
      </c>
      <c r="W138" s="161">
        <v>0</v>
      </c>
      <c r="X138" s="161">
        <v>-4</v>
      </c>
      <c r="Y138" s="161">
        <v>4</v>
      </c>
      <c r="Z138" s="161">
        <v>-3</v>
      </c>
      <c r="AA138" s="161">
        <v>-6</v>
      </c>
      <c r="AB138" s="161">
        <v>0</v>
      </c>
      <c r="AC138" s="161">
        <v>-2</v>
      </c>
      <c r="AD138" s="161">
        <v>0</v>
      </c>
      <c r="AE138" s="161">
        <v>-3</v>
      </c>
      <c r="AF138" s="161">
        <v>-4</v>
      </c>
      <c r="AG138" s="161">
        <v>3</v>
      </c>
      <c r="AH138" s="161">
        <v>-3</v>
      </c>
      <c r="AI138" s="161">
        <v>2</v>
      </c>
      <c r="AJ138" s="161">
        <v>-1</v>
      </c>
      <c r="AK138" s="161">
        <v>1</v>
      </c>
      <c r="AL138" s="161">
        <v>1</v>
      </c>
      <c r="AM138" s="161">
        <v>1</v>
      </c>
      <c r="AN138" s="161">
        <v>5</v>
      </c>
      <c r="AO138" s="161">
        <v>-1</v>
      </c>
      <c r="AP138" s="161">
        <v>-2</v>
      </c>
      <c r="AQ138" s="161">
        <v>-5</v>
      </c>
      <c r="AR138" s="161">
        <v>4</v>
      </c>
      <c r="AS138" s="161">
        <v>-2</v>
      </c>
      <c r="AT138" s="161">
        <v>-2</v>
      </c>
      <c r="AU138" s="161">
        <v>3</v>
      </c>
      <c r="AV138" s="161">
        <v>4</v>
      </c>
      <c r="AW138" s="161">
        <v>6</v>
      </c>
      <c r="AX138" s="161">
        <v>7</v>
      </c>
    </row>
    <row r="139" spans="1:50" s="171" customFormat="1" ht="12.75" x14ac:dyDescent="0.2">
      <c r="A139" s="175">
        <v>1126</v>
      </c>
      <c r="B139" s="175" t="s">
        <v>363</v>
      </c>
      <c r="C139" s="197">
        <v>-5</v>
      </c>
      <c r="D139" s="197">
        <v>0</v>
      </c>
      <c r="E139" s="197">
        <v>-2</v>
      </c>
      <c r="F139" s="197">
        <v>0</v>
      </c>
      <c r="G139" s="197">
        <v>-4</v>
      </c>
      <c r="H139" s="197">
        <v>-1</v>
      </c>
      <c r="I139" s="197">
        <v>-2</v>
      </c>
      <c r="J139" s="197">
        <v>0</v>
      </c>
      <c r="K139" s="197">
        <v>-1</v>
      </c>
      <c r="L139" s="197">
        <v>-1</v>
      </c>
      <c r="M139" s="197">
        <v>-2</v>
      </c>
      <c r="N139" s="197">
        <v>-2</v>
      </c>
      <c r="O139" s="197">
        <v>1</v>
      </c>
      <c r="P139" s="197">
        <v>-1</v>
      </c>
      <c r="Q139" s="197">
        <v>0</v>
      </c>
      <c r="R139" s="161">
        <v>1</v>
      </c>
      <c r="S139" s="161">
        <v>-1</v>
      </c>
      <c r="T139" s="161">
        <v>-1</v>
      </c>
      <c r="U139" s="161">
        <v>-3</v>
      </c>
      <c r="V139" s="161">
        <v>-1</v>
      </c>
      <c r="W139" s="161">
        <v>-1</v>
      </c>
      <c r="X139" s="161">
        <v>-1</v>
      </c>
      <c r="Y139" s="161">
        <v>0</v>
      </c>
      <c r="Z139" s="161">
        <v>2</v>
      </c>
      <c r="AA139" s="161">
        <v>-1</v>
      </c>
      <c r="AB139" s="161">
        <v>1</v>
      </c>
      <c r="AC139" s="161">
        <v>0</v>
      </c>
      <c r="AD139" s="161">
        <v>0</v>
      </c>
      <c r="AE139" s="161">
        <v>-2</v>
      </c>
      <c r="AF139" s="161">
        <v>0</v>
      </c>
      <c r="AG139" s="161">
        <v>-1</v>
      </c>
      <c r="AH139" s="161">
        <v>-2</v>
      </c>
      <c r="AI139" s="161">
        <v>-1</v>
      </c>
      <c r="AJ139" s="161">
        <v>-1</v>
      </c>
      <c r="AK139" s="161">
        <v>2</v>
      </c>
      <c r="AL139" s="161">
        <v>0</v>
      </c>
      <c r="AM139" s="161">
        <v>3</v>
      </c>
      <c r="AN139" s="161">
        <v>-1</v>
      </c>
      <c r="AO139" s="161">
        <v>4</v>
      </c>
      <c r="AP139" s="161">
        <v>0</v>
      </c>
      <c r="AQ139" s="161">
        <v>1</v>
      </c>
      <c r="AR139" s="161">
        <v>-3</v>
      </c>
      <c r="AS139" s="161">
        <v>1</v>
      </c>
      <c r="AT139" s="161">
        <v>-3</v>
      </c>
      <c r="AU139" s="161">
        <v>-3</v>
      </c>
      <c r="AV139" s="161">
        <v>-2</v>
      </c>
      <c r="AW139" s="161">
        <v>-3</v>
      </c>
      <c r="AX139" s="161">
        <v>0</v>
      </c>
    </row>
    <row r="140" spans="1:50" s="171" customFormat="1" ht="12.75" x14ac:dyDescent="0.2">
      <c r="A140" s="175">
        <v>1132</v>
      </c>
      <c r="B140" s="175" t="s">
        <v>364</v>
      </c>
      <c r="C140" s="197">
        <v>134</v>
      </c>
      <c r="D140" s="197">
        <v>157</v>
      </c>
      <c r="E140" s="197">
        <v>131</v>
      </c>
      <c r="F140" s="197">
        <v>258</v>
      </c>
      <c r="G140" s="197">
        <v>255</v>
      </c>
      <c r="H140" s="197">
        <v>348</v>
      </c>
      <c r="I140" s="197">
        <v>353</v>
      </c>
      <c r="J140" s="197">
        <v>349</v>
      </c>
      <c r="K140" s="197">
        <v>393</v>
      </c>
      <c r="L140" s="197">
        <v>341</v>
      </c>
      <c r="M140" s="197">
        <v>410</v>
      </c>
      <c r="N140" s="197">
        <v>477</v>
      </c>
      <c r="O140" s="197">
        <v>487</v>
      </c>
      <c r="P140" s="197">
        <v>495</v>
      </c>
      <c r="Q140" s="197">
        <v>525</v>
      </c>
      <c r="R140" s="161">
        <v>452</v>
      </c>
      <c r="S140" s="161">
        <v>510</v>
      </c>
      <c r="T140" s="161">
        <v>404</v>
      </c>
      <c r="U140" s="161">
        <v>407</v>
      </c>
      <c r="V140" s="161">
        <v>332</v>
      </c>
      <c r="W140" s="161">
        <v>323</v>
      </c>
      <c r="X140" s="161">
        <v>263</v>
      </c>
      <c r="Y140" s="161">
        <v>292</v>
      </c>
      <c r="Z140" s="161">
        <v>186</v>
      </c>
      <c r="AA140" s="161">
        <v>161</v>
      </c>
      <c r="AB140" s="161">
        <v>207</v>
      </c>
      <c r="AC140" s="161">
        <v>159</v>
      </c>
      <c r="AD140" s="161">
        <v>139</v>
      </c>
      <c r="AE140" s="161">
        <v>148</v>
      </c>
      <c r="AF140" s="161">
        <v>175</v>
      </c>
      <c r="AG140" s="161">
        <v>178</v>
      </c>
      <c r="AH140" s="161">
        <v>166</v>
      </c>
      <c r="AI140" s="161">
        <v>173</v>
      </c>
      <c r="AJ140" s="161">
        <v>175</v>
      </c>
      <c r="AK140" s="161">
        <v>174</v>
      </c>
      <c r="AL140" s="161">
        <v>194</v>
      </c>
      <c r="AM140" s="161">
        <v>192</v>
      </c>
      <c r="AN140" s="161">
        <v>188</v>
      </c>
      <c r="AO140" s="161">
        <v>196</v>
      </c>
      <c r="AP140" s="161">
        <v>257</v>
      </c>
      <c r="AQ140" s="161">
        <v>249</v>
      </c>
      <c r="AR140" s="161">
        <v>299</v>
      </c>
      <c r="AS140" s="161">
        <v>359</v>
      </c>
      <c r="AT140" s="161">
        <v>396</v>
      </c>
      <c r="AU140" s="161">
        <v>424</v>
      </c>
      <c r="AV140" s="161">
        <v>383</v>
      </c>
      <c r="AW140" s="161">
        <v>365</v>
      </c>
      <c r="AX140" s="161">
        <v>278</v>
      </c>
    </row>
    <row r="141" spans="1:50" s="171" customFormat="1" ht="12.75" x14ac:dyDescent="0.2">
      <c r="A141" s="175">
        <v>1147</v>
      </c>
      <c r="B141" s="175" t="s">
        <v>365</v>
      </c>
      <c r="C141" s="197">
        <v>-3</v>
      </c>
      <c r="D141" s="197">
        <v>-3</v>
      </c>
      <c r="E141" s="197">
        <v>-2</v>
      </c>
      <c r="F141" s="197">
        <v>-2</v>
      </c>
      <c r="G141" s="197">
        <v>-1</v>
      </c>
      <c r="H141" s="197">
        <v>-8</v>
      </c>
      <c r="I141" s="197">
        <v>-1</v>
      </c>
      <c r="J141" s="197">
        <v>2</v>
      </c>
      <c r="K141" s="197">
        <v>0</v>
      </c>
      <c r="L141" s="197">
        <v>-2</v>
      </c>
      <c r="M141" s="197">
        <v>1</v>
      </c>
      <c r="N141" s="197">
        <v>-3</v>
      </c>
      <c r="O141" s="197">
        <v>0</v>
      </c>
      <c r="P141" s="197">
        <v>-2</v>
      </c>
      <c r="Q141" s="197">
        <v>-4</v>
      </c>
      <c r="R141" s="161">
        <v>5</v>
      </c>
      <c r="S141" s="161">
        <v>1</v>
      </c>
      <c r="T141" s="161">
        <v>-2</v>
      </c>
      <c r="U141" s="161">
        <v>0</v>
      </c>
      <c r="V141" s="161">
        <v>0</v>
      </c>
      <c r="W141" s="161">
        <v>-1</v>
      </c>
      <c r="X141" s="161">
        <v>-1</v>
      </c>
      <c r="Y141" s="161">
        <v>-1</v>
      </c>
      <c r="Z141" s="161">
        <v>0</v>
      </c>
      <c r="AA141" s="161">
        <v>0</v>
      </c>
      <c r="AB141" s="161">
        <v>-2</v>
      </c>
      <c r="AC141" s="161">
        <v>0</v>
      </c>
      <c r="AD141" s="161">
        <v>-1</v>
      </c>
      <c r="AE141" s="161">
        <v>0</v>
      </c>
      <c r="AF141" s="161">
        <v>-2</v>
      </c>
      <c r="AG141" s="161">
        <v>-5</v>
      </c>
      <c r="AH141" s="161">
        <v>0</v>
      </c>
      <c r="AI141" s="161">
        <v>-4</v>
      </c>
      <c r="AJ141" s="161">
        <v>-2</v>
      </c>
      <c r="AK141" s="161">
        <v>-3</v>
      </c>
      <c r="AL141" s="161">
        <v>0</v>
      </c>
      <c r="AM141" s="161">
        <v>1</v>
      </c>
      <c r="AN141" s="161">
        <v>-1</v>
      </c>
      <c r="AO141" s="161">
        <v>-2</v>
      </c>
      <c r="AP141" s="161">
        <v>0</v>
      </c>
      <c r="AQ141" s="161">
        <v>-2</v>
      </c>
      <c r="AR141" s="161">
        <v>2</v>
      </c>
      <c r="AS141" s="161">
        <v>1</v>
      </c>
      <c r="AT141" s="161">
        <v>-2</v>
      </c>
      <c r="AU141" s="161">
        <v>-3</v>
      </c>
      <c r="AV141" s="161">
        <v>3</v>
      </c>
      <c r="AW141" s="161">
        <v>1</v>
      </c>
      <c r="AX141" s="161">
        <v>2</v>
      </c>
    </row>
    <row r="142" spans="1:50" s="171" customFormat="1" ht="12.75" x14ac:dyDescent="0.2">
      <c r="A142" s="175">
        <v>1150</v>
      </c>
      <c r="B142" s="175" t="s">
        <v>366</v>
      </c>
      <c r="C142" s="197">
        <v>60</v>
      </c>
      <c r="D142" s="197">
        <v>146</v>
      </c>
      <c r="E142" s="197">
        <v>-46</v>
      </c>
      <c r="F142" s="197">
        <v>131</v>
      </c>
      <c r="G142" s="197">
        <v>168</v>
      </c>
      <c r="H142" s="197">
        <v>246</v>
      </c>
      <c r="I142" s="197">
        <v>300</v>
      </c>
      <c r="J142" s="197">
        <v>261</v>
      </c>
      <c r="K142" s="197">
        <v>294</v>
      </c>
      <c r="L142" s="197">
        <v>270</v>
      </c>
      <c r="M142" s="197">
        <v>425</v>
      </c>
      <c r="N142" s="197">
        <v>397</v>
      </c>
      <c r="O142" s="197">
        <v>488</v>
      </c>
      <c r="P142" s="197">
        <v>457</v>
      </c>
      <c r="Q142" s="197">
        <v>514</v>
      </c>
      <c r="R142" s="161">
        <v>537</v>
      </c>
      <c r="S142" s="161">
        <v>641</v>
      </c>
      <c r="T142" s="161">
        <v>556</v>
      </c>
      <c r="U142" s="161">
        <v>695</v>
      </c>
      <c r="V142" s="161">
        <v>628</v>
      </c>
      <c r="W142" s="161">
        <v>574</v>
      </c>
      <c r="X142" s="161">
        <v>577</v>
      </c>
      <c r="Y142" s="161">
        <v>554</v>
      </c>
      <c r="Z142" s="161">
        <v>523</v>
      </c>
      <c r="AA142" s="161">
        <v>480</v>
      </c>
      <c r="AB142" s="161">
        <v>458</v>
      </c>
      <c r="AC142" s="161">
        <v>362</v>
      </c>
      <c r="AD142" s="161">
        <v>456</v>
      </c>
      <c r="AE142" s="161">
        <v>366</v>
      </c>
      <c r="AF142" s="161">
        <v>300</v>
      </c>
      <c r="AG142" s="161">
        <v>323</v>
      </c>
      <c r="AH142" s="161">
        <v>154</v>
      </c>
      <c r="AI142" s="161">
        <v>73</v>
      </c>
      <c r="AJ142" s="161">
        <v>82</v>
      </c>
      <c r="AK142" s="161">
        <v>126</v>
      </c>
      <c r="AL142" s="161">
        <v>97</v>
      </c>
      <c r="AM142" s="161">
        <v>96</v>
      </c>
      <c r="AN142" s="161">
        <v>47</v>
      </c>
      <c r="AO142" s="161">
        <v>30</v>
      </c>
      <c r="AP142" s="161">
        <v>90</v>
      </c>
      <c r="AQ142" s="161">
        <v>100</v>
      </c>
      <c r="AR142" s="161">
        <v>185</v>
      </c>
      <c r="AS142" s="161">
        <v>194</v>
      </c>
      <c r="AT142" s="161">
        <v>185</v>
      </c>
      <c r="AU142" s="161">
        <v>189</v>
      </c>
      <c r="AV142" s="161">
        <v>275</v>
      </c>
      <c r="AW142" s="161">
        <v>359</v>
      </c>
      <c r="AX142" s="161">
        <v>289</v>
      </c>
    </row>
    <row r="143" spans="1:50" s="171" customFormat="1" ht="12.75" x14ac:dyDescent="0.2">
      <c r="A143" s="175">
        <v>1163</v>
      </c>
      <c r="B143" s="175" t="s">
        <v>367</v>
      </c>
      <c r="C143" s="197">
        <v>7</v>
      </c>
      <c r="D143" s="197">
        <v>3</v>
      </c>
      <c r="E143" s="197">
        <v>3</v>
      </c>
      <c r="F143" s="197">
        <v>10</v>
      </c>
      <c r="G143" s="197">
        <v>7</v>
      </c>
      <c r="H143" s="197">
        <v>5</v>
      </c>
      <c r="I143" s="197">
        <v>12</v>
      </c>
      <c r="J143" s="197">
        <v>7</v>
      </c>
      <c r="K143" s="197">
        <v>14</v>
      </c>
      <c r="L143" s="197">
        <v>14</v>
      </c>
      <c r="M143" s="197">
        <v>17</v>
      </c>
      <c r="N143" s="197">
        <v>16</v>
      </c>
      <c r="O143" s="197">
        <v>17</v>
      </c>
      <c r="P143" s="197">
        <v>19</v>
      </c>
      <c r="Q143" s="197">
        <v>13</v>
      </c>
      <c r="R143" s="161">
        <v>-2</v>
      </c>
      <c r="S143" s="161">
        <v>2</v>
      </c>
      <c r="T143" s="161">
        <v>2</v>
      </c>
      <c r="U143" s="161">
        <v>-6</v>
      </c>
      <c r="V143" s="161">
        <v>5</v>
      </c>
      <c r="W143" s="161">
        <v>2</v>
      </c>
      <c r="X143" s="161">
        <v>-2</v>
      </c>
      <c r="Y143" s="161">
        <v>-5</v>
      </c>
      <c r="Z143" s="161">
        <v>-5</v>
      </c>
      <c r="AA143" s="161">
        <v>-4</v>
      </c>
      <c r="AB143" s="161">
        <v>-3</v>
      </c>
      <c r="AC143" s="161">
        <v>-2</v>
      </c>
      <c r="AD143" s="161">
        <v>1</v>
      </c>
      <c r="AE143" s="161">
        <v>1</v>
      </c>
      <c r="AF143" s="161">
        <v>2</v>
      </c>
      <c r="AG143" s="161">
        <v>2</v>
      </c>
      <c r="AH143" s="161">
        <v>2</v>
      </c>
      <c r="AI143" s="161">
        <v>0</v>
      </c>
      <c r="AJ143" s="161">
        <v>-1</v>
      </c>
      <c r="AK143" s="161">
        <v>-1</v>
      </c>
      <c r="AL143" s="161">
        <v>-3</v>
      </c>
      <c r="AM143" s="161">
        <v>3</v>
      </c>
      <c r="AN143" s="161">
        <v>2</v>
      </c>
      <c r="AO143" s="161">
        <v>0</v>
      </c>
      <c r="AP143" s="161">
        <v>-2</v>
      </c>
      <c r="AQ143" s="161">
        <v>7</v>
      </c>
      <c r="AR143" s="161">
        <v>25</v>
      </c>
      <c r="AS143" s="161">
        <v>2</v>
      </c>
      <c r="AT143" s="161">
        <v>0</v>
      </c>
      <c r="AU143" s="161">
        <v>1</v>
      </c>
      <c r="AV143" s="161">
        <v>5</v>
      </c>
      <c r="AW143" s="161">
        <v>4</v>
      </c>
      <c r="AX143" s="161">
        <v>4</v>
      </c>
    </row>
    <row r="144" spans="1:50" s="171" customFormat="1" ht="12.75" x14ac:dyDescent="0.2">
      <c r="A144" s="175">
        <v>1179</v>
      </c>
      <c r="B144" s="175" t="s">
        <v>368</v>
      </c>
      <c r="C144" s="197">
        <v>-2</v>
      </c>
      <c r="D144" s="197">
        <v>-2</v>
      </c>
      <c r="E144" s="197">
        <v>-1</v>
      </c>
      <c r="F144" s="197">
        <v>0</v>
      </c>
      <c r="G144" s="197">
        <v>-1</v>
      </c>
      <c r="H144" s="197">
        <v>-2</v>
      </c>
      <c r="I144" s="197">
        <v>-2</v>
      </c>
      <c r="J144" s="197">
        <v>-1</v>
      </c>
      <c r="K144" s="197">
        <v>-1</v>
      </c>
      <c r="L144" s="197">
        <v>-2</v>
      </c>
      <c r="M144" s="197">
        <v>-1</v>
      </c>
      <c r="N144" s="197">
        <v>-1</v>
      </c>
      <c r="O144" s="197">
        <v>1</v>
      </c>
      <c r="P144" s="197">
        <v>1</v>
      </c>
      <c r="Q144" s="197">
        <v>2</v>
      </c>
      <c r="R144" s="161">
        <v>-2</v>
      </c>
      <c r="S144" s="161">
        <v>1</v>
      </c>
      <c r="T144" s="161">
        <v>1</v>
      </c>
      <c r="U144" s="161">
        <v>-1</v>
      </c>
      <c r="V144" s="161">
        <v>-4</v>
      </c>
      <c r="W144" s="161">
        <v>-3</v>
      </c>
      <c r="X144" s="161">
        <v>-3</v>
      </c>
      <c r="Y144" s="161">
        <v>-1</v>
      </c>
      <c r="Z144" s="161">
        <v>-1</v>
      </c>
      <c r="AA144" s="161">
        <v>0</v>
      </c>
      <c r="AB144" s="161">
        <v>-2</v>
      </c>
      <c r="AC144" s="161">
        <v>-1</v>
      </c>
      <c r="AD144" s="161">
        <v>-3</v>
      </c>
      <c r="AE144" s="161">
        <v>-1</v>
      </c>
      <c r="AF144" s="161">
        <v>0</v>
      </c>
      <c r="AG144" s="161">
        <v>-1</v>
      </c>
      <c r="AH144" s="161">
        <v>-3</v>
      </c>
      <c r="AI144" s="161">
        <v>-2</v>
      </c>
      <c r="AJ144" s="161">
        <v>1</v>
      </c>
      <c r="AK144" s="161">
        <v>-2</v>
      </c>
      <c r="AL144" s="161">
        <v>0</v>
      </c>
      <c r="AM144" s="161">
        <v>-1</v>
      </c>
      <c r="AN144" s="161">
        <v>0</v>
      </c>
      <c r="AO144" s="161">
        <v>-1</v>
      </c>
      <c r="AP144" s="161">
        <v>1</v>
      </c>
      <c r="AQ144" s="161">
        <v>0</v>
      </c>
      <c r="AR144" s="161">
        <v>0</v>
      </c>
      <c r="AS144" s="161">
        <v>-1</v>
      </c>
      <c r="AT144" s="161">
        <v>1</v>
      </c>
      <c r="AU144" s="161">
        <v>0</v>
      </c>
      <c r="AV144" s="161">
        <v>1</v>
      </c>
      <c r="AW144" s="161">
        <v>1</v>
      </c>
      <c r="AX144" s="161">
        <v>-1</v>
      </c>
    </row>
    <row r="145" spans="1:50" s="171" customFormat="1" ht="12.75" x14ac:dyDescent="0.2">
      <c r="A145" s="175">
        <v>1185</v>
      </c>
      <c r="B145" s="175" t="s">
        <v>369</v>
      </c>
      <c r="C145" s="197">
        <v>0</v>
      </c>
      <c r="D145" s="197">
        <v>-2</v>
      </c>
      <c r="E145" s="197">
        <v>-1</v>
      </c>
      <c r="F145" s="197">
        <v>0</v>
      </c>
      <c r="G145" s="197">
        <v>0</v>
      </c>
      <c r="H145" s="197">
        <v>0</v>
      </c>
      <c r="I145" s="197">
        <v>0</v>
      </c>
      <c r="J145" s="197">
        <v>0</v>
      </c>
      <c r="K145" s="197">
        <v>0</v>
      </c>
      <c r="L145" s="197">
        <v>2</v>
      </c>
      <c r="M145" s="197">
        <v>-2</v>
      </c>
      <c r="N145" s="197">
        <v>-1</v>
      </c>
      <c r="O145" s="197">
        <v>-1</v>
      </c>
      <c r="P145" s="197">
        <v>-1</v>
      </c>
      <c r="Q145" s="197">
        <v>2</v>
      </c>
      <c r="R145" s="161">
        <v>0</v>
      </c>
      <c r="S145" s="161">
        <v>-1</v>
      </c>
      <c r="T145" s="161">
        <v>0</v>
      </c>
      <c r="U145" s="161">
        <v>0</v>
      </c>
      <c r="V145" s="161">
        <v>2</v>
      </c>
      <c r="W145" s="161">
        <v>0</v>
      </c>
      <c r="X145" s="161">
        <v>1</v>
      </c>
      <c r="Y145" s="161">
        <v>0</v>
      </c>
      <c r="Z145" s="161">
        <v>-1</v>
      </c>
      <c r="AA145" s="161">
        <v>0</v>
      </c>
      <c r="AB145" s="161">
        <v>1</v>
      </c>
      <c r="AC145" s="161">
        <v>-2</v>
      </c>
      <c r="AD145" s="161">
        <v>-1</v>
      </c>
      <c r="AE145" s="161">
        <v>-1</v>
      </c>
      <c r="AF145" s="161">
        <v>-1</v>
      </c>
      <c r="AG145" s="161">
        <v>0</v>
      </c>
      <c r="AH145" s="161">
        <v>-1</v>
      </c>
      <c r="AI145" s="161">
        <v>0</v>
      </c>
      <c r="AJ145" s="161">
        <v>-1</v>
      </c>
      <c r="AK145" s="161">
        <v>-2</v>
      </c>
      <c r="AL145" s="161">
        <v>-3</v>
      </c>
      <c r="AM145" s="161">
        <v>-1</v>
      </c>
      <c r="AN145" s="161">
        <v>0</v>
      </c>
      <c r="AO145" s="161">
        <v>0</v>
      </c>
      <c r="AP145" s="161">
        <v>-1</v>
      </c>
      <c r="AQ145" s="161">
        <v>2</v>
      </c>
      <c r="AR145" s="161">
        <v>-2</v>
      </c>
      <c r="AS145" s="161">
        <v>0</v>
      </c>
      <c r="AT145" s="161">
        <v>-2</v>
      </c>
      <c r="AU145" s="161">
        <v>-1</v>
      </c>
      <c r="AV145" s="161">
        <v>1</v>
      </c>
      <c r="AW145" s="161">
        <v>4</v>
      </c>
      <c r="AX145" s="161">
        <v>-4</v>
      </c>
    </row>
    <row r="146" spans="1:50" s="171" customFormat="1" ht="12.75" x14ac:dyDescent="0.2">
      <c r="A146" s="175">
        <v>9020</v>
      </c>
      <c r="B146" s="175" t="s">
        <v>370</v>
      </c>
      <c r="C146" s="197">
        <v>-5</v>
      </c>
      <c r="D146" s="197">
        <v>-6</v>
      </c>
      <c r="E146" s="197">
        <v>-3</v>
      </c>
      <c r="F146" s="197">
        <v>0</v>
      </c>
      <c r="G146" s="197">
        <v>1</v>
      </c>
      <c r="H146" s="197">
        <v>-4</v>
      </c>
      <c r="I146" s="197">
        <v>0</v>
      </c>
      <c r="J146" s="197">
        <v>-1</v>
      </c>
      <c r="K146" s="197">
        <v>-2</v>
      </c>
      <c r="L146" s="197">
        <v>-4</v>
      </c>
      <c r="M146" s="197">
        <v>6</v>
      </c>
      <c r="N146" s="197">
        <v>-3</v>
      </c>
      <c r="O146" s="197">
        <v>1</v>
      </c>
      <c r="P146" s="197">
        <v>2</v>
      </c>
      <c r="Q146" s="197">
        <v>7</v>
      </c>
      <c r="R146" s="161">
        <v>-1</v>
      </c>
      <c r="S146" s="161">
        <v>-1</v>
      </c>
      <c r="T146" s="161">
        <v>-6</v>
      </c>
      <c r="U146" s="161">
        <v>1</v>
      </c>
      <c r="V146" s="161">
        <v>-6</v>
      </c>
      <c r="W146" s="161">
        <v>-10</v>
      </c>
      <c r="X146" s="161">
        <v>-3</v>
      </c>
      <c r="Y146" s="161">
        <v>-3</v>
      </c>
      <c r="Z146" s="161">
        <v>-1</v>
      </c>
      <c r="AA146" s="161">
        <v>0</v>
      </c>
      <c r="AB146" s="161">
        <v>-1</v>
      </c>
      <c r="AC146" s="161">
        <v>-2</v>
      </c>
      <c r="AD146" s="161">
        <v>-8</v>
      </c>
      <c r="AE146" s="161">
        <v>-2</v>
      </c>
      <c r="AF146" s="161">
        <v>-1</v>
      </c>
      <c r="AG146" s="161">
        <v>0</v>
      </c>
      <c r="AH146" s="161">
        <v>4</v>
      </c>
      <c r="AI146" s="161">
        <v>-1</v>
      </c>
      <c r="AJ146" s="161">
        <v>1</v>
      </c>
      <c r="AK146" s="161">
        <v>2</v>
      </c>
      <c r="AL146" s="161">
        <v>0</v>
      </c>
      <c r="AM146" s="161">
        <v>1</v>
      </c>
      <c r="AN146" s="161">
        <v>-1</v>
      </c>
      <c r="AO146" s="161">
        <v>-1</v>
      </c>
      <c r="AP146" s="161">
        <v>-2</v>
      </c>
      <c r="AQ146" s="161">
        <v>-4</v>
      </c>
      <c r="AR146" s="161">
        <v>-1</v>
      </c>
      <c r="AS146" s="161">
        <v>-1</v>
      </c>
      <c r="AT146" s="161">
        <v>-1</v>
      </c>
      <c r="AU146" s="161">
        <v>-1</v>
      </c>
      <c r="AV146" s="161">
        <v>-3</v>
      </c>
      <c r="AW146" s="161">
        <v>2</v>
      </c>
      <c r="AX146" s="161">
        <v>3</v>
      </c>
    </row>
    <row r="147" spans="1:50" s="171" customFormat="1" ht="12.75" x14ac:dyDescent="0.2">
      <c r="A147" s="175">
        <v>1198</v>
      </c>
      <c r="B147" s="175" t="s">
        <v>371</v>
      </c>
      <c r="C147" s="197">
        <v>7</v>
      </c>
      <c r="D147" s="197">
        <v>3</v>
      </c>
      <c r="E147" s="197">
        <v>-2</v>
      </c>
      <c r="F147" s="197">
        <v>12</v>
      </c>
      <c r="G147" s="197">
        <v>16</v>
      </c>
      <c r="H147" s="197">
        <v>7</v>
      </c>
      <c r="I147" s="197">
        <v>18</v>
      </c>
      <c r="J147" s="197">
        <v>2</v>
      </c>
      <c r="K147" s="197">
        <v>10</v>
      </c>
      <c r="L147" s="197">
        <v>32</v>
      </c>
      <c r="M147" s="197">
        <v>19</v>
      </c>
      <c r="N147" s="197">
        <v>28</v>
      </c>
      <c r="O147" s="197">
        <v>27</v>
      </c>
      <c r="P147" s="197">
        <v>43</v>
      </c>
      <c r="Q147" s="197">
        <v>62</v>
      </c>
      <c r="R147" s="161">
        <v>39</v>
      </c>
      <c r="S147" s="161">
        <v>27</v>
      </c>
      <c r="T147" s="161">
        <v>32</v>
      </c>
      <c r="U147" s="161">
        <v>30</v>
      </c>
      <c r="V147" s="161">
        <v>36</v>
      </c>
      <c r="W147" s="161">
        <v>5</v>
      </c>
      <c r="X147" s="161">
        <v>13</v>
      </c>
      <c r="Y147" s="161">
        <v>11</v>
      </c>
      <c r="Z147" s="161">
        <v>5</v>
      </c>
      <c r="AA147" s="161">
        <v>12</v>
      </c>
      <c r="AB147" s="161">
        <v>9</v>
      </c>
      <c r="AC147" s="161">
        <v>-3</v>
      </c>
      <c r="AD147" s="161">
        <v>-3</v>
      </c>
      <c r="AE147" s="161">
        <v>6</v>
      </c>
      <c r="AF147" s="161">
        <v>4</v>
      </c>
      <c r="AG147" s="161">
        <v>-3</v>
      </c>
      <c r="AH147" s="161">
        <v>3</v>
      </c>
      <c r="AI147" s="161">
        <v>3</v>
      </c>
      <c r="AJ147" s="161">
        <v>-1</v>
      </c>
      <c r="AK147" s="161">
        <v>0</v>
      </c>
      <c r="AL147" s="161">
        <v>3</v>
      </c>
      <c r="AM147" s="161">
        <v>-4</v>
      </c>
      <c r="AN147" s="161">
        <v>-1</v>
      </c>
      <c r="AO147" s="161">
        <v>-2</v>
      </c>
      <c r="AP147" s="161">
        <v>-1</v>
      </c>
      <c r="AQ147" s="161">
        <v>4</v>
      </c>
      <c r="AR147" s="161">
        <v>5</v>
      </c>
      <c r="AS147" s="161">
        <v>5</v>
      </c>
      <c r="AT147" s="161">
        <v>2</v>
      </c>
      <c r="AU147" s="161">
        <v>3</v>
      </c>
      <c r="AV147" s="161">
        <v>1</v>
      </c>
      <c r="AW147" s="161">
        <v>-2</v>
      </c>
      <c r="AX147" s="161">
        <v>-1</v>
      </c>
    </row>
    <row r="148" spans="1:50" s="171" customFormat="1" ht="12.75" x14ac:dyDescent="0.2">
      <c r="A148" s="175">
        <v>1202</v>
      </c>
      <c r="B148" s="175" t="s">
        <v>372</v>
      </c>
      <c r="C148" s="197">
        <v>-3</v>
      </c>
      <c r="D148" s="197">
        <v>-3</v>
      </c>
      <c r="E148" s="197">
        <v>-9</v>
      </c>
      <c r="F148" s="197">
        <v>3</v>
      </c>
      <c r="G148" s="197">
        <v>-3</v>
      </c>
      <c r="H148" s="197">
        <v>-9</v>
      </c>
      <c r="I148" s="197">
        <v>-10</v>
      </c>
      <c r="J148" s="197">
        <v>-13</v>
      </c>
      <c r="K148" s="197">
        <v>-1</v>
      </c>
      <c r="L148" s="197">
        <v>-6</v>
      </c>
      <c r="M148" s="197">
        <v>-5</v>
      </c>
      <c r="N148" s="197">
        <v>0</v>
      </c>
      <c r="O148" s="197">
        <v>5</v>
      </c>
      <c r="P148" s="197">
        <v>-2</v>
      </c>
      <c r="Q148" s="197">
        <v>5</v>
      </c>
      <c r="R148" s="161">
        <v>-1</v>
      </c>
      <c r="S148" s="161">
        <v>6</v>
      </c>
      <c r="T148" s="161">
        <v>2</v>
      </c>
      <c r="U148" s="161">
        <v>-2</v>
      </c>
      <c r="V148" s="161">
        <v>-3</v>
      </c>
      <c r="W148" s="161">
        <v>-7</v>
      </c>
      <c r="X148" s="161">
        <v>-1</v>
      </c>
      <c r="Y148" s="161">
        <v>4</v>
      </c>
      <c r="Z148" s="161">
        <v>1</v>
      </c>
      <c r="AA148" s="161">
        <v>2</v>
      </c>
      <c r="AB148" s="161">
        <v>-1</v>
      </c>
      <c r="AC148" s="161">
        <v>7</v>
      </c>
      <c r="AD148" s="161">
        <v>1</v>
      </c>
      <c r="AE148" s="161">
        <v>2</v>
      </c>
      <c r="AF148" s="161">
        <v>4</v>
      </c>
      <c r="AG148" s="161">
        <v>7</v>
      </c>
      <c r="AH148" s="161">
        <v>-4</v>
      </c>
      <c r="AI148" s="161">
        <v>3</v>
      </c>
      <c r="AJ148" s="161">
        <v>4</v>
      </c>
      <c r="AK148" s="161">
        <v>4</v>
      </c>
      <c r="AL148" s="161">
        <v>2</v>
      </c>
      <c r="AM148" s="161">
        <v>16</v>
      </c>
      <c r="AN148" s="161">
        <v>10</v>
      </c>
      <c r="AO148" s="161">
        <v>7</v>
      </c>
      <c r="AP148" s="161">
        <v>19</v>
      </c>
      <c r="AQ148" s="161">
        <v>12</v>
      </c>
      <c r="AR148" s="161">
        <v>12</v>
      </c>
      <c r="AS148" s="161">
        <v>13</v>
      </c>
      <c r="AT148" s="161">
        <v>2</v>
      </c>
      <c r="AU148" s="161">
        <v>5</v>
      </c>
      <c r="AV148" s="161">
        <v>5</v>
      </c>
      <c r="AW148" s="161">
        <v>6</v>
      </c>
      <c r="AX148" s="161">
        <v>1</v>
      </c>
    </row>
    <row r="149" spans="1:50" s="171" customFormat="1" ht="12.75" x14ac:dyDescent="0.2">
      <c r="A149" s="175">
        <v>1219</v>
      </c>
      <c r="B149" s="175" t="s">
        <v>373</v>
      </c>
      <c r="C149" s="197">
        <v>-3</v>
      </c>
      <c r="D149" s="197">
        <v>2</v>
      </c>
      <c r="E149" s="197">
        <v>2</v>
      </c>
      <c r="F149" s="197">
        <v>2</v>
      </c>
      <c r="G149" s="197">
        <v>1</v>
      </c>
      <c r="H149" s="197">
        <v>1</v>
      </c>
      <c r="I149" s="197">
        <v>1</v>
      </c>
      <c r="J149" s="197">
        <v>0</v>
      </c>
      <c r="K149" s="197">
        <v>2</v>
      </c>
      <c r="L149" s="197">
        <v>3</v>
      </c>
      <c r="M149" s="197">
        <v>1</v>
      </c>
      <c r="N149" s="197">
        <v>2</v>
      </c>
      <c r="O149" s="197">
        <v>6</v>
      </c>
      <c r="P149" s="197">
        <v>3</v>
      </c>
      <c r="Q149" s="197">
        <v>3</v>
      </c>
      <c r="R149" s="161">
        <v>5</v>
      </c>
      <c r="S149" s="161">
        <v>5</v>
      </c>
      <c r="T149" s="161">
        <v>0</v>
      </c>
      <c r="U149" s="161">
        <v>-1</v>
      </c>
      <c r="V149" s="161">
        <v>3</v>
      </c>
      <c r="W149" s="161">
        <v>4</v>
      </c>
      <c r="X149" s="161">
        <v>1</v>
      </c>
      <c r="Y149" s="161">
        <v>0</v>
      </c>
      <c r="Z149" s="161">
        <v>2</v>
      </c>
      <c r="AA149" s="161">
        <v>1</v>
      </c>
      <c r="AB149" s="161">
        <v>1</v>
      </c>
      <c r="AC149" s="161">
        <v>1</v>
      </c>
      <c r="AD149" s="161">
        <v>0</v>
      </c>
      <c r="AE149" s="161">
        <v>-1</v>
      </c>
      <c r="AF149" s="161">
        <v>0</v>
      </c>
      <c r="AG149" s="161">
        <v>-1</v>
      </c>
      <c r="AH149" s="161">
        <v>1</v>
      </c>
      <c r="AI149" s="161">
        <v>2</v>
      </c>
      <c r="AJ149" s="161">
        <v>-1</v>
      </c>
      <c r="AK149" s="161">
        <v>-1</v>
      </c>
      <c r="AL149" s="161">
        <v>-2</v>
      </c>
      <c r="AM149" s="161">
        <v>2</v>
      </c>
      <c r="AN149" s="161">
        <v>1</v>
      </c>
      <c r="AO149" s="161">
        <v>0</v>
      </c>
      <c r="AP149" s="161">
        <v>1</v>
      </c>
      <c r="AQ149" s="161">
        <v>4</v>
      </c>
      <c r="AR149" s="161">
        <v>10</v>
      </c>
      <c r="AS149" s="161">
        <v>0</v>
      </c>
      <c r="AT149" s="161">
        <v>2</v>
      </c>
      <c r="AU149" s="161">
        <v>-1</v>
      </c>
      <c r="AV149" s="161">
        <v>1</v>
      </c>
      <c r="AW149" s="161">
        <v>4</v>
      </c>
      <c r="AX149" s="161">
        <v>4</v>
      </c>
    </row>
    <row r="150" spans="1:50" s="171" customFormat="1" ht="12.75" x14ac:dyDescent="0.2">
      <c r="A150" s="175">
        <v>1224</v>
      </c>
      <c r="B150" s="175" t="s">
        <v>374</v>
      </c>
      <c r="C150" s="197">
        <v>1</v>
      </c>
      <c r="D150" s="197">
        <v>-2</v>
      </c>
      <c r="E150" s="197">
        <v>2</v>
      </c>
      <c r="F150" s="197">
        <v>-5</v>
      </c>
      <c r="G150" s="197">
        <v>-1</v>
      </c>
      <c r="H150" s="197">
        <v>-4</v>
      </c>
      <c r="I150" s="197">
        <v>2</v>
      </c>
      <c r="J150" s="197">
        <v>7</v>
      </c>
      <c r="K150" s="197">
        <v>2</v>
      </c>
      <c r="L150" s="197">
        <v>-10</v>
      </c>
      <c r="M150" s="197">
        <v>3</v>
      </c>
      <c r="N150" s="197">
        <v>5</v>
      </c>
      <c r="O150" s="197">
        <v>4</v>
      </c>
      <c r="P150" s="197">
        <v>3</v>
      </c>
      <c r="Q150" s="197">
        <v>3</v>
      </c>
      <c r="R150" s="161">
        <v>9</v>
      </c>
      <c r="S150" s="161">
        <v>6</v>
      </c>
      <c r="T150" s="161">
        <v>4</v>
      </c>
      <c r="U150" s="161">
        <v>0</v>
      </c>
      <c r="V150" s="161">
        <v>-4</v>
      </c>
      <c r="W150" s="161">
        <v>0</v>
      </c>
      <c r="X150" s="161">
        <v>-3</v>
      </c>
      <c r="Y150" s="161">
        <v>-3</v>
      </c>
      <c r="Z150" s="161">
        <v>0</v>
      </c>
      <c r="AA150" s="161">
        <v>-2</v>
      </c>
      <c r="AB150" s="161">
        <v>5</v>
      </c>
      <c r="AC150" s="161">
        <v>3</v>
      </c>
      <c r="AD150" s="161">
        <v>-5</v>
      </c>
      <c r="AE150" s="161">
        <v>-4</v>
      </c>
      <c r="AF150" s="161">
        <v>-3</v>
      </c>
      <c r="AG150" s="161">
        <v>3</v>
      </c>
      <c r="AH150" s="161">
        <v>2</v>
      </c>
      <c r="AI150" s="161">
        <v>-1</v>
      </c>
      <c r="AJ150" s="161">
        <v>4</v>
      </c>
      <c r="AK150" s="161">
        <v>-1</v>
      </c>
      <c r="AL150" s="161">
        <v>2</v>
      </c>
      <c r="AM150" s="161">
        <v>-4</v>
      </c>
      <c r="AN150" s="161">
        <v>1</v>
      </c>
      <c r="AO150" s="161">
        <v>1</v>
      </c>
      <c r="AP150" s="161">
        <v>0</v>
      </c>
      <c r="AQ150" s="161">
        <v>2</v>
      </c>
      <c r="AR150" s="161">
        <v>1</v>
      </c>
      <c r="AS150" s="161">
        <v>-1</v>
      </c>
      <c r="AT150" s="161">
        <v>4</v>
      </c>
      <c r="AU150" s="161">
        <v>1</v>
      </c>
      <c r="AV150" s="161">
        <v>-1</v>
      </c>
      <c r="AW150" s="161">
        <v>4</v>
      </c>
      <c r="AX150" s="161">
        <v>0</v>
      </c>
    </row>
    <row r="151" spans="1:50" s="171" customFormat="1" ht="12.75" x14ac:dyDescent="0.2">
      <c r="A151" s="175">
        <v>1230</v>
      </c>
      <c r="B151" s="175" t="s">
        <v>375</v>
      </c>
      <c r="C151" s="197">
        <v>605</v>
      </c>
      <c r="D151" s="197">
        <v>604</v>
      </c>
      <c r="E151" s="197">
        <v>548</v>
      </c>
      <c r="F151" s="197">
        <v>618</v>
      </c>
      <c r="G151" s="197">
        <v>773</v>
      </c>
      <c r="H151" s="197">
        <v>773</v>
      </c>
      <c r="I151" s="197">
        <v>780</v>
      </c>
      <c r="J151" s="197">
        <v>836</v>
      </c>
      <c r="K151" s="197">
        <v>829</v>
      </c>
      <c r="L151" s="197">
        <v>775</v>
      </c>
      <c r="M151" s="197">
        <v>818</v>
      </c>
      <c r="N151" s="197">
        <v>822</v>
      </c>
      <c r="O151" s="197">
        <v>825</v>
      </c>
      <c r="P151" s="197">
        <v>889</v>
      </c>
      <c r="Q151" s="197">
        <v>873</v>
      </c>
      <c r="R151" s="161">
        <v>809</v>
      </c>
      <c r="S151" s="161">
        <v>709</v>
      </c>
      <c r="T151" s="161">
        <v>662</v>
      </c>
      <c r="U151" s="161">
        <v>641</v>
      </c>
      <c r="V151" s="161">
        <v>542</v>
      </c>
      <c r="W151" s="161">
        <v>511</v>
      </c>
      <c r="X151" s="161">
        <v>481</v>
      </c>
      <c r="Y151" s="161">
        <v>425</v>
      </c>
      <c r="Z151" s="161">
        <v>399</v>
      </c>
      <c r="AA151" s="161">
        <v>348</v>
      </c>
      <c r="AB151" s="161">
        <v>323</v>
      </c>
      <c r="AC151" s="161">
        <v>335</v>
      </c>
      <c r="AD151" s="161">
        <v>370</v>
      </c>
      <c r="AE151" s="161">
        <v>386</v>
      </c>
      <c r="AF151" s="161">
        <v>392</v>
      </c>
      <c r="AG151" s="161">
        <v>373</v>
      </c>
      <c r="AH151" s="161">
        <v>297</v>
      </c>
      <c r="AI151" s="161">
        <v>280</v>
      </c>
      <c r="AJ151" s="161">
        <v>282</v>
      </c>
      <c r="AK151" s="161">
        <v>227</v>
      </c>
      <c r="AL151" s="161">
        <v>172</v>
      </c>
      <c r="AM151" s="161">
        <v>170</v>
      </c>
      <c r="AN151" s="161">
        <v>108</v>
      </c>
      <c r="AO151" s="161">
        <v>63</v>
      </c>
      <c r="AP151" s="161">
        <v>28</v>
      </c>
      <c r="AQ151" s="161">
        <v>-1</v>
      </c>
      <c r="AR151" s="161">
        <v>7</v>
      </c>
      <c r="AS151" s="161">
        <v>4</v>
      </c>
      <c r="AT151" s="161">
        <v>1</v>
      </c>
      <c r="AU151" s="161">
        <v>4</v>
      </c>
      <c r="AV151" s="161">
        <v>-3</v>
      </c>
      <c r="AW151" s="161">
        <v>6</v>
      </c>
      <c r="AX151" s="161">
        <v>6</v>
      </c>
    </row>
    <row r="152" spans="1:50" s="171" customFormat="1" ht="12.75" x14ac:dyDescent="0.2">
      <c r="A152" s="175">
        <v>1245</v>
      </c>
      <c r="B152" s="175" t="s">
        <v>376</v>
      </c>
      <c r="C152" s="197">
        <v>-1</v>
      </c>
      <c r="D152" s="197">
        <v>-2</v>
      </c>
      <c r="E152" s="197">
        <v>-1</v>
      </c>
      <c r="F152" s="197">
        <v>0</v>
      </c>
      <c r="G152" s="197">
        <v>-2</v>
      </c>
      <c r="H152" s="197">
        <v>-1</v>
      </c>
      <c r="I152" s="197">
        <v>-5</v>
      </c>
      <c r="J152" s="197">
        <v>-6</v>
      </c>
      <c r="K152" s="197">
        <v>-2</v>
      </c>
      <c r="L152" s="197">
        <v>0</v>
      </c>
      <c r="M152" s="197">
        <v>0</v>
      </c>
      <c r="N152" s="197">
        <v>-2</v>
      </c>
      <c r="O152" s="197">
        <v>-1</v>
      </c>
      <c r="P152" s="197">
        <v>-3</v>
      </c>
      <c r="Q152" s="197">
        <v>-1</v>
      </c>
      <c r="R152" s="161">
        <v>0</v>
      </c>
      <c r="S152" s="161">
        <v>-5</v>
      </c>
      <c r="T152" s="161">
        <v>1</v>
      </c>
      <c r="U152" s="161">
        <v>0</v>
      </c>
      <c r="V152" s="161">
        <v>-3</v>
      </c>
      <c r="W152" s="161">
        <v>0</v>
      </c>
      <c r="X152" s="161">
        <v>0</v>
      </c>
      <c r="Y152" s="161">
        <v>-1</v>
      </c>
      <c r="Z152" s="161">
        <v>-2</v>
      </c>
      <c r="AA152" s="161">
        <v>-1</v>
      </c>
      <c r="AB152" s="161">
        <v>2</v>
      </c>
      <c r="AC152" s="161">
        <v>-2</v>
      </c>
      <c r="AD152" s="161">
        <v>-1</v>
      </c>
      <c r="AE152" s="161">
        <v>0</v>
      </c>
      <c r="AF152" s="161">
        <v>-1</v>
      </c>
      <c r="AG152" s="161">
        <v>0</v>
      </c>
      <c r="AH152" s="161">
        <v>0</v>
      </c>
      <c r="AI152" s="161">
        <v>0</v>
      </c>
      <c r="AJ152" s="161">
        <v>0</v>
      </c>
      <c r="AK152" s="161">
        <v>0</v>
      </c>
      <c r="AL152" s="161">
        <v>-1</v>
      </c>
      <c r="AM152" s="161">
        <v>0</v>
      </c>
      <c r="AN152" s="161">
        <v>0</v>
      </c>
      <c r="AO152" s="161">
        <v>0</v>
      </c>
      <c r="AP152" s="161">
        <v>1</v>
      </c>
      <c r="AQ152" s="161">
        <v>8</v>
      </c>
      <c r="AR152" s="161">
        <v>2</v>
      </c>
      <c r="AS152" s="161">
        <v>-1</v>
      </c>
      <c r="AT152" s="161">
        <v>0</v>
      </c>
      <c r="AU152" s="161">
        <v>2</v>
      </c>
      <c r="AV152" s="161">
        <v>-2</v>
      </c>
      <c r="AW152" s="161">
        <v>2</v>
      </c>
      <c r="AX152" s="161">
        <v>0</v>
      </c>
    </row>
    <row r="153" spans="1:50" s="171" customFormat="1" ht="12.75" x14ac:dyDescent="0.2">
      <c r="A153" s="175">
        <v>1258</v>
      </c>
      <c r="B153" s="175" t="s">
        <v>377</v>
      </c>
      <c r="C153" s="197">
        <v>3</v>
      </c>
      <c r="D153" s="197">
        <v>-3</v>
      </c>
      <c r="E153" s="197">
        <v>-17</v>
      </c>
      <c r="F153" s="197">
        <v>-3</v>
      </c>
      <c r="G153" s="197">
        <v>-6</v>
      </c>
      <c r="H153" s="197">
        <v>-7</v>
      </c>
      <c r="I153" s="197">
        <v>-14</v>
      </c>
      <c r="J153" s="197">
        <v>-20</v>
      </c>
      <c r="K153" s="197">
        <v>-12</v>
      </c>
      <c r="L153" s="197">
        <v>-10</v>
      </c>
      <c r="M153" s="197">
        <v>-18</v>
      </c>
      <c r="N153" s="197">
        <v>13</v>
      </c>
      <c r="O153" s="197">
        <v>16</v>
      </c>
      <c r="P153" s="197">
        <v>8</v>
      </c>
      <c r="Q153" s="197">
        <v>29</v>
      </c>
      <c r="R153" s="161">
        <v>11</v>
      </c>
      <c r="S153" s="161">
        <v>3</v>
      </c>
      <c r="T153" s="161">
        <v>25</v>
      </c>
      <c r="U153" s="161">
        <v>10</v>
      </c>
      <c r="V153" s="161">
        <v>17</v>
      </c>
      <c r="W153" s="161">
        <v>21</v>
      </c>
      <c r="X153" s="161">
        <v>7</v>
      </c>
      <c r="Y153" s="161">
        <v>10</v>
      </c>
      <c r="Z153" s="161">
        <v>-9</v>
      </c>
      <c r="AA153" s="161">
        <v>-3</v>
      </c>
      <c r="AB153" s="161">
        <v>-5</v>
      </c>
      <c r="AC153" s="161">
        <v>-2</v>
      </c>
      <c r="AD153" s="161">
        <v>-9</v>
      </c>
      <c r="AE153" s="161">
        <v>2</v>
      </c>
      <c r="AF153" s="161">
        <v>-6</v>
      </c>
      <c r="AG153" s="161">
        <v>-5</v>
      </c>
      <c r="AH153" s="161">
        <v>4</v>
      </c>
      <c r="AI153" s="161">
        <v>1</v>
      </c>
      <c r="AJ153" s="161">
        <v>1</v>
      </c>
      <c r="AK153" s="161">
        <v>0</v>
      </c>
      <c r="AL153" s="161">
        <v>0</v>
      </c>
      <c r="AM153" s="161">
        <v>6</v>
      </c>
      <c r="AN153" s="161">
        <v>12</v>
      </c>
      <c r="AO153" s="161">
        <v>8</v>
      </c>
      <c r="AP153" s="161">
        <v>-9</v>
      </c>
      <c r="AQ153" s="161">
        <v>6</v>
      </c>
      <c r="AR153" s="161">
        <v>19</v>
      </c>
      <c r="AS153" s="161">
        <v>5</v>
      </c>
      <c r="AT153" s="161">
        <v>11</v>
      </c>
      <c r="AU153" s="161">
        <v>3</v>
      </c>
      <c r="AV153" s="161">
        <v>9</v>
      </c>
      <c r="AW153" s="161">
        <v>15</v>
      </c>
      <c r="AX153" s="161">
        <v>8</v>
      </c>
    </row>
    <row r="154" spans="1:50" s="171" customFormat="1" ht="12.75" x14ac:dyDescent="0.2">
      <c r="A154" s="175">
        <v>1261</v>
      </c>
      <c r="B154" s="175" t="s">
        <v>378</v>
      </c>
      <c r="C154" s="197">
        <v>-3</v>
      </c>
      <c r="D154" s="197">
        <v>-2</v>
      </c>
      <c r="E154" s="197">
        <v>-2</v>
      </c>
      <c r="F154" s="197">
        <v>-1</v>
      </c>
      <c r="G154" s="197">
        <v>0</v>
      </c>
      <c r="H154" s="197">
        <v>0</v>
      </c>
      <c r="I154" s="197">
        <v>0</v>
      </c>
      <c r="J154" s="197">
        <v>-1</v>
      </c>
      <c r="K154" s="197">
        <v>1</v>
      </c>
      <c r="L154" s="197">
        <v>1</v>
      </c>
      <c r="M154" s="197">
        <v>0</v>
      </c>
      <c r="N154" s="197">
        <v>0</v>
      </c>
      <c r="O154" s="197">
        <v>-1</v>
      </c>
      <c r="P154" s="197">
        <v>-1</v>
      </c>
      <c r="Q154" s="197">
        <v>-1</v>
      </c>
      <c r="R154" s="161">
        <v>-1</v>
      </c>
      <c r="S154" s="161">
        <v>0</v>
      </c>
      <c r="T154" s="161">
        <v>-1</v>
      </c>
      <c r="U154" s="161">
        <v>-1</v>
      </c>
      <c r="V154" s="161">
        <v>0</v>
      </c>
      <c r="W154" s="161">
        <v>-4</v>
      </c>
      <c r="X154" s="161">
        <v>-1</v>
      </c>
      <c r="Y154" s="161">
        <v>0</v>
      </c>
      <c r="Z154" s="161">
        <v>-2</v>
      </c>
      <c r="AA154" s="161">
        <v>0</v>
      </c>
      <c r="AB154" s="161">
        <v>1</v>
      </c>
      <c r="AC154" s="161">
        <v>-2</v>
      </c>
      <c r="AD154" s="161">
        <v>0</v>
      </c>
      <c r="AE154" s="161">
        <v>-1</v>
      </c>
      <c r="AF154" s="161">
        <v>-1</v>
      </c>
      <c r="AG154" s="161">
        <v>0</v>
      </c>
      <c r="AH154" s="161">
        <v>-1</v>
      </c>
      <c r="AI154" s="161">
        <v>0</v>
      </c>
      <c r="AJ154" s="161">
        <v>-1</v>
      </c>
      <c r="AK154" s="161">
        <v>0</v>
      </c>
      <c r="AL154" s="161">
        <v>-1</v>
      </c>
      <c r="AM154" s="161">
        <v>0</v>
      </c>
      <c r="AN154" s="161">
        <v>-2</v>
      </c>
      <c r="AO154" s="161">
        <v>-1</v>
      </c>
      <c r="AP154" s="161">
        <v>-4</v>
      </c>
      <c r="AQ154" s="161">
        <v>-1</v>
      </c>
      <c r="AR154" s="161">
        <v>-1</v>
      </c>
      <c r="AS154" s="161">
        <v>-3</v>
      </c>
      <c r="AT154" s="161">
        <v>-1</v>
      </c>
      <c r="AU154" s="161">
        <v>1</v>
      </c>
      <c r="AV154" s="161">
        <v>2</v>
      </c>
      <c r="AW154" s="161">
        <v>2</v>
      </c>
      <c r="AX154" s="161">
        <v>-3</v>
      </c>
    </row>
    <row r="155" spans="1:50" s="171" customFormat="1" ht="12.75" x14ac:dyDescent="0.2">
      <c r="A155" s="175">
        <v>1277</v>
      </c>
      <c r="B155" s="175" t="s">
        <v>379</v>
      </c>
      <c r="C155" s="197">
        <v>222</v>
      </c>
      <c r="D155" s="197">
        <v>334</v>
      </c>
      <c r="E155" s="197">
        <v>79</v>
      </c>
      <c r="F155" s="197">
        <v>285</v>
      </c>
      <c r="G155" s="197">
        <v>299</v>
      </c>
      <c r="H155" s="197">
        <v>462</v>
      </c>
      <c r="I155" s="197">
        <v>554</v>
      </c>
      <c r="J155" s="197">
        <v>472</v>
      </c>
      <c r="K155" s="197">
        <v>678</v>
      </c>
      <c r="L155" s="197">
        <v>724</v>
      </c>
      <c r="M155" s="197">
        <v>796</v>
      </c>
      <c r="N155" s="197">
        <v>766</v>
      </c>
      <c r="O155" s="197">
        <v>827</v>
      </c>
      <c r="P155" s="197">
        <v>918</v>
      </c>
      <c r="Q155" s="197">
        <v>844</v>
      </c>
      <c r="R155" s="161">
        <v>952</v>
      </c>
      <c r="S155" s="161">
        <v>1012</v>
      </c>
      <c r="T155" s="161">
        <v>947</v>
      </c>
      <c r="U155" s="161">
        <v>912</v>
      </c>
      <c r="V155" s="161">
        <v>722</v>
      </c>
      <c r="W155" s="161">
        <v>748</v>
      </c>
      <c r="X155" s="161">
        <v>676</v>
      </c>
      <c r="Y155" s="161">
        <v>536</v>
      </c>
      <c r="Z155" s="161">
        <v>395</v>
      </c>
      <c r="AA155" s="161">
        <v>356</v>
      </c>
      <c r="AB155" s="161">
        <v>368</v>
      </c>
      <c r="AC155" s="161">
        <v>347</v>
      </c>
      <c r="AD155" s="161">
        <v>371</v>
      </c>
      <c r="AE155" s="161">
        <v>343</v>
      </c>
      <c r="AF155" s="161">
        <v>347</v>
      </c>
      <c r="AG155" s="161">
        <v>383</v>
      </c>
      <c r="AH155" s="161">
        <v>328</v>
      </c>
      <c r="AI155" s="161">
        <v>300</v>
      </c>
      <c r="AJ155" s="161">
        <v>259</v>
      </c>
      <c r="AK155" s="161">
        <v>331</v>
      </c>
      <c r="AL155" s="161">
        <v>315</v>
      </c>
      <c r="AM155" s="161">
        <v>239</v>
      </c>
      <c r="AN155" s="161">
        <v>217</v>
      </c>
      <c r="AO155" s="161">
        <v>169</v>
      </c>
      <c r="AP155" s="161">
        <v>131</v>
      </c>
      <c r="AQ155" s="161">
        <v>127</v>
      </c>
      <c r="AR155" s="161">
        <v>110</v>
      </c>
      <c r="AS155" s="161">
        <v>226</v>
      </c>
      <c r="AT155" s="161">
        <v>168</v>
      </c>
      <c r="AU155" s="161">
        <v>203</v>
      </c>
      <c r="AV155" s="161">
        <v>173</v>
      </c>
      <c r="AW155" s="161">
        <v>200</v>
      </c>
      <c r="AX155" s="161">
        <v>136</v>
      </c>
    </row>
    <row r="156" spans="1:50" s="171" customFormat="1" ht="12.75" x14ac:dyDescent="0.2">
      <c r="A156" s="175">
        <v>1283</v>
      </c>
      <c r="B156" s="175" t="s">
        <v>380</v>
      </c>
      <c r="C156" s="197">
        <v>-14</v>
      </c>
      <c r="D156" s="197">
        <v>-7</v>
      </c>
      <c r="E156" s="197">
        <v>-14</v>
      </c>
      <c r="F156" s="197">
        <v>-6</v>
      </c>
      <c r="G156" s="197">
        <v>-7</v>
      </c>
      <c r="H156" s="197">
        <v>-7</v>
      </c>
      <c r="I156" s="197">
        <v>-11</v>
      </c>
      <c r="J156" s="197">
        <v>-3</v>
      </c>
      <c r="K156" s="197">
        <v>-3</v>
      </c>
      <c r="L156" s="197">
        <v>-8</v>
      </c>
      <c r="M156" s="197">
        <v>-9</v>
      </c>
      <c r="N156" s="197">
        <v>-2</v>
      </c>
      <c r="O156" s="197">
        <v>-6</v>
      </c>
      <c r="P156" s="197">
        <v>-1</v>
      </c>
      <c r="Q156" s="197">
        <v>-2</v>
      </c>
      <c r="R156" s="161">
        <v>1</v>
      </c>
      <c r="S156" s="161">
        <v>0</v>
      </c>
      <c r="T156" s="161">
        <v>0</v>
      </c>
      <c r="U156" s="161">
        <v>1</v>
      </c>
      <c r="V156" s="161">
        <v>-6</v>
      </c>
      <c r="W156" s="161">
        <v>-2</v>
      </c>
      <c r="X156" s="161">
        <v>1</v>
      </c>
      <c r="Y156" s="161">
        <v>-8</v>
      </c>
      <c r="Z156" s="161">
        <v>2</v>
      </c>
      <c r="AA156" s="161">
        <v>-5</v>
      </c>
      <c r="AB156" s="161">
        <v>-2</v>
      </c>
      <c r="AC156" s="161">
        <v>-8</v>
      </c>
      <c r="AD156" s="161">
        <v>-3</v>
      </c>
      <c r="AE156" s="161">
        <v>-2</v>
      </c>
      <c r="AF156" s="161">
        <v>-2</v>
      </c>
      <c r="AG156" s="161">
        <v>-7</v>
      </c>
      <c r="AH156" s="161">
        <v>-3</v>
      </c>
      <c r="AI156" s="161">
        <v>-5</v>
      </c>
      <c r="AJ156" s="161">
        <v>-11</v>
      </c>
      <c r="AK156" s="161">
        <v>0</v>
      </c>
      <c r="AL156" s="161">
        <v>-1</v>
      </c>
      <c r="AM156" s="161">
        <v>-1</v>
      </c>
      <c r="AN156" s="161">
        <v>1</v>
      </c>
      <c r="AO156" s="161">
        <v>-5</v>
      </c>
      <c r="AP156" s="161">
        <v>1</v>
      </c>
      <c r="AQ156" s="161">
        <v>7</v>
      </c>
      <c r="AR156" s="161">
        <v>3</v>
      </c>
      <c r="AS156" s="161">
        <v>0</v>
      </c>
      <c r="AT156" s="161">
        <v>4</v>
      </c>
      <c r="AU156" s="161">
        <v>2</v>
      </c>
      <c r="AV156" s="161">
        <v>-2</v>
      </c>
      <c r="AW156" s="161">
        <v>0</v>
      </c>
      <c r="AX156" s="161">
        <v>-2</v>
      </c>
    </row>
    <row r="157" spans="1:50" s="171" customFormat="1" ht="12.75" x14ac:dyDescent="0.2">
      <c r="A157" s="175">
        <v>1296</v>
      </c>
      <c r="B157" s="175" t="s">
        <v>381</v>
      </c>
      <c r="C157" s="197">
        <v>13</v>
      </c>
      <c r="D157" s="197">
        <v>15</v>
      </c>
      <c r="E157" s="197">
        <v>-4</v>
      </c>
      <c r="F157" s="197">
        <v>33</v>
      </c>
      <c r="G157" s="197">
        <v>43</v>
      </c>
      <c r="H157" s="197">
        <v>46</v>
      </c>
      <c r="I157" s="197">
        <v>93</v>
      </c>
      <c r="J157" s="197">
        <v>91</v>
      </c>
      <c r="K157" s="197">
        <v>117</v>
      </c>
      <c r="L157" s="197">
        <v>103</v>
      </c>
      <c r="M157" s="197">
        <v>124</v>
      </c>
      <c r="N157" s="197">
        <v>156</v>
      </c>
      <c r="O157" s="197">
        <v>129</v>
      </c>
      <c r="P157" s="197">
        <v>162</v>
      </c>
      <c r="Q157" s="197">
        <v>110</v>
      </c>
      <c r="R157" s="161">
        <v>148</v>
      </c>
      <c r="S157" s="161">
        <v>133</v>
      </c>
      <c r="T157" s="161">
        <v>115</v>
      </c>
      <c r="U157" s="161">
        <v>99</v>
      </c>
      <c r="V157" s="161">
        <v>111</v>
      </c>
      <c r="W157" s="161">
        <v>85</v>
      </c>
      <c r="X157" s="161">
        <v>78</v>
      </c>
      <c r="Y157" s="161">
        <v>81</v>
      </c>
      <c r="Z157" s="161">
        <v>79</v>
      </c>
      <c r="AA157" s="161">
        <v>77</v>
      </c>
      <c r="AB157" s="161">
        <v>77</v>
      </c>
      <c r="AC157" s="161">
        <v>91</v>
      </c>
      <c r="AD157" s="161">
        <v>69</v>
      </c>
      <c r="AE157" s="161">
        <v>71</v>
      </c>
      <c r="AF157" s="161">
        <v>67</v>
      </c>
      <c r="AG157" s="161">
        <v>61</v>
      </c>
      <c r="AH157" s="161">
        <v>54</v>
      </c>
      <c r="AI157" s="161">
        <v>38</v>
      </c>
      <c r="AJ157" s="161">
        <v>45</v>
      </c>
      <c r="AK157" s="161">
        <v>40</v>
      </c>
      <c r="AL157" s="161">
        <v>34</v>
      </c>
      <c r="AM157" s="161">
        <v>27</v>
      </c>
      <c r="AN157" s="161">
        <v>25</v>
      </c>
      <c r="AO157" s="161">
        <v>17</v>
      </c>
      <c r="AP157" s="161">
        <v>34</v>
      </c>
      <c r="AQ157" s="161">
        <v>43</v>
      </c>
      <c r="AR157" s="161">
        <v>18</v>
      </c>
      <c r="AS157" s="161">
        <v>33</v>
      </c>
      <c r="AT157" s="161">
        <v>34</v>
      </c>
      <c r="AU157" s="161">
        <v>24</v>
      </c>
      <c r="AV157" s="161">
        <v>17</v>
      </c>
      <c r="AW157" s="161">
        <v>20</v>
      </c>
      <c r="AX157" s="161">
        <v>13</v>
      </c>
    </row>
    <row r="158" spans="1:50" s="171" customFormat="1" ht="12.75" x14ac:dyDescent="0.2">
      <c r="A158" s="175">
        <v>1300</v>
      </c>
      <c r="B158" s="175" t="s">
        <v>382</v>
      </c>
      <c r="C158" s="197">
        <v>15</v>
      </c>
      <c r="D158" s="197">
        <v>11</v>
      </c>
      <c r="E158" s="197">
        <v>-46</v>
      </c>
      <c r="F158" s="197">
        <v>28</v>
      </c>
      <c r="G158" s="197">
        <v>126</v>
      </c>
      <c r="H158" s="197">
        <v>103</v>
      </c>
      <c r="I158" s="197">
        <v>159</v>
      </c>
      <c r="J158" s="197">
        <v>147</v>
      </c>
      <c r="K158" s="197">
        <v>173</v>
      </c>
      <c r="L158" s="197">
        <v>159</v>
      </c>
      <c r="M158" s="197">
        <v>217</v>
      </c>
      <c r="N158" s="197">
        <v>168</v>
      </c>
      <c r="O158" s="197">
        <v>250</v>
      </c>
      <c r="P158" s="197">
        <v>244</v>
      </c>
      <c r="Q158" s="197">
        <v>300</v>
      </c>
      <c r="R158" s="161">
        <v>256</v>
      </c>
      <c r="S158" s="161">
        <v>331</v>
      </c>
      <c r="T158" s="161">
        <v>307</v>
      </c>
      <c r="U158" s="161">
        <v>388</v>
      </c>
      <c r="V158" s="161">
        <v>341</v>
      </c>
      <c r="W158" s="161">
        <v>387</v>
      </c>
      <c r="X158" s="161">
        <v>420</v>
      </c>
      <c r="Y158" s="161">
        <v>412</v>
      </c>
      <c r="Z158" s="161">
        <v>390</v>
      </c>
      <c r="AA158" s="161">
        <v>378</v>
      </c>
      <c r="AB158" s="161">
        <v>367</v>
      </c>
      <c r="AC158" s="161">
        <v>328</v>
      </c>
      <c r="AD158" s="161">
        <v>298</v>
      </c>
      <c r="AE158" s="161">
        <v>353</v>
      </c>
      <c r="AF158" s="161">
        <v>342</v>
      </c>
      <c r="AG158" s="161">
        <v>389</v>
      </c>
      <c r="AH158" s="161">
        <v>319</v>
      </c>
      <c r="AI158" s="161">
        <v>282</v>
      </c>
      <c r="AJ158" s="161">
        <v>333</v>
      </c>
      <c r="AK158" s="161">
        <v>308</v>
      </c>
      <c r="AL158" s="161">
        <v>405</v>
      </c>
      <c r="AM158" s="161">
        <v>412</v>
      </c>
      <c r="AN158" s="161">
        <v>472</v>
      </c>
      <c r="AO158" s="161">
        <v>472</v>
      </c>
      <c r="AP158" s="161">
        <v>493</v>
      </c>
      <c r="AQ158" s="161">
        <v>462</v>
      </c>
      <c r="AR158" s="161">
        <v>491</v>
      </c>
      <c r="AS158" s="161">
        <v>456</v>
      </c>
      <c r="AT158" s="161">
        <v>432</v>
      </c>
      <c r="AU158" s="161">
        <v>338</v>
      </c>
      <c r="AV158" s="161">
        <v>283</v>
      </c>
      <c r="AW158" s="161">
        <v>297</v>
      </c>
      <c r="AX158" s="161">
        <v>372</v>
      </c>
    </row>
    <row r="159" spans="1:50" s="171" customFormat="1" ht="12.75" x14ac:dyDescent="0.2">
      <c r="A159" s="175">
        <v>1317</v>
      </c>
      <c r="B159" s="175" t="s">
        <v>383</v>
      </c>
      <c r="C159" s="197">
        <v>-21</v>
      </c>
      <c r="D159" s="197">
        <v>-21</v>
      </c>
      <c r="E159" s="197">
        <v>-80</v>
      </c>
      <c r="F159" s="197">
        <v>-53</v>
      </c>
      <c r="G159" s="197">
        <v>1</v>
      </c>
      <c r="H159" s="197">
        <v>12</v>
      </c>
      <c r="I159" s="197">
        <v>21</v>
      </c>
      <c r="J159" s="197">
        <v>28</v>
      </c>
      <c r="K159" s="197">
        <v>51</v>
      </c>
      <c r="L159" s="197">
        <v>60</v>
      </c>
      <c r="M159" s="197">
        <v>77</v>
      </c>
      <c r="N159" s="197">
        <v>46</v>
      </c>
      <c r="O159" s="197">
        <v>95</v>
      </c>
      <c r="P159" s="197">
        <v>106</v>
      </c>
      <c r="Q159" s="197">
        <v>95</v>
      </c>
      <c r="R159" s="161">
        <v>82</v>
      </c>
      <c r="S159" s="161">
        <v>121</v>
      </c>
      <c r="T159" s="161">
        <v>88</v>
      </c>
      <c r="U159" s="161">
        <v>101</v>
      </c>
      <c r="V159" s="161">
        <v>82</v>
      </c>
      <c r="W159" s="161">
        <v>88</v>
      </c>
      <c r="X159" s="161">
        <v>75</v>
      </c>
      <c r="Y159" s="161">
        <v>75</v>
      </c>
      <c r="Z159" s="161">
        <v>56</v>
      </c>
      <c r="AA159" s="161">
        <v>34</v>
      </c>
      <c r="AB159" s="161">
        <v>12</v>
      </c>
      <c r="AC159" s="161">
        <v>24</v>
      </c>
      <c r="AD159" s="161">
        <v>17</v>
      </c>
      <c r="AE159" s="161">
        <v>37</v>
      </c>
      <c r="AF159" s="161">
        <v>46</v>
      </c>
      <c r="AG159" s="161">
        <v>23</v>
      </c>
      <c r="AH159" s="161">
        <v>5</v>
      </c>
      <c r="AI159" s="161">
        <v>19</v>
      </c>
      <c r="AJ159" s="161">
        <v>8</v>
      </c>
      <c r="AK159" s="161">
        <v>12</v>
      </c>
      <c r="AL159" s="161">
        <v>13</v>
      </c>
      <c r="AM159" s="161">
        <v>-16</v>
      </c>
      <c r="AN159" s="161">
        <v>89</v>
      </c>
      <c r="AO159" s="161">
        <v>8</v>
      </c>
      <c r="AP159" s="161">
        <v>45</v>
      </c>
      <c r="AQ159" s="161">
        <v>13</v>
      </c>
      <c r="AR159" s="161">
        <v>110</v>
      </c>
      <c r="AS159" s="161">
        <v>58</v>
      </c>
      <c r="AT159" s="161">
        <v>109</v>
      </c>
      <c r="AU159" s="161">
        <v>56</v>
      </c>
      <c r="AV159" s="161">
        <v>75</v>
      </c>
      <c r="AW159" s="161">
        <v>70</v>
      </c>
      <c r="AX159" s="161">
        <v>82</v>
      </c>
    </row>
    <row r="160" spans="1:50" s="171" customFormat="1" ht="12.75" x14ac:dyDescent="0.2">
      <c r="A160" s="175">
        <v>1322</v>
      </c>
      <c r="B160" s="175" t="s">
        <v>384</v>
      </c>
      <c r="C160" s="197">
        <v>20</v>
      </c>
      <c r="D160" s="197">
        <v>71</v>
      </c>
      <c r="E160" s="197">
        <v>81</v>
      </c>
      <c r="F160" s="197">
        <v>88</v>
      </c>
      <c r="G160" s="197">
        <v>94</v>
      </c>
      <c r="H160" s="197">
        <v>94</v>
      </c>
      <c r="I160" s="197">
        <v>95</v>
      </c>
      <c r="J160" s="197">
        <v>180</v>
      </c>
      <c r="K160" s="197">
        <v>139</v>
      </c>
      <c r="L160" s="197">
        <v>193</v>
      </c>
      <c r="M160" s="197">
        <v>205</v>
      </c>
      <c r="N160" s="197">
        <v>217</v>
      </c>
      <c r="O160" s="197">
        <v>248</v>
      </c>
      <c r="P160" s="197">
        <v>216</v>
      </c>
      <c r="Q160" s="197">
        <v>218</v>
      </c>
      <c r="R160" s="161">
        <v>220</v>
      </c>
      <c r="S160" s="161">
        <v>170</v>
      </c>
      <c r="T160" s="161">
        <v>116</v>
      </c>
      <c r="U160" s="161">
        <v>156</v>
      </c>
      <c r="V160" s="161">
        <v>126</v>
      </c>
      <c r="W160" s="161">
        <v>125</v>
      </c>
      <c r="X160" s="161">
        <v>134</v>
      </c>
      <c r="Y160" s="161">
        <v>112</v>
      </c>
      <c r="Z160" s="161">
        <v>80</v>
      </c>
      <c r="AA160" s="161">
        <v>94</v>
      </c>
      <c r="AB160" s="161">
        <v>104</v>
      </c>
      <c r="AC160" s="161">
        <v>101</v>
      </c>
      <c r="AD160" s="161">
        <v>101</v>
      </c>
      <c r="AE160" s="161">
        <v>94</v>
      </c>
      <c r="AF160" s="161">
        <v>63</v>
      </c>
      <c r="AG160" s="161">
        <v>76</v>
      </c>
      <c r="AH160" s="161">
        <v>56</v>
      </c>
      <c r="AI160" s="161">
        <v>64</v>
      </c>
      <c r="AJ160" s="161">
        <v>54</v>
      </c>
      <c r="AK160" s="161">
        <v>49</v>
      </c>
      <c r="AL160" s="161">
        <v>39</v>
      </c>
      <c r="AM160" s="161">
        <v>35</v>
      </c>
      <c r="AN160" s="161">
        <v>58</v>
      </c>
      <c r="AO160" s="161">
        <v>35</v>
      </c>
      <c r="AP160" s="161">
        <v>31</v>
      </c>
      <c r="AQ160" s="161">
        <v>44</v>
      </c>
      <c r="AR160" s="161">
        <v>38</v>
      </c>
      <c r="AS160" s="161">
        <v>42</v>
      </c>
      <c r="AT160" s="161">
        <v>63</v>
      </c>
      <c r="AU160" s="161">
        <v>49</v>
      </c>
      <c r="AV160" s="161">
        <v>37</v>
      </c>
      <c r="AW160" s="161">
        <v>56</v>
      </c>
      <c r="AX160" s="161">
        <v>49</v>
      </c>
    </row>
    <row r="161" spans="1:50" s="171" customFormat="1" ht="12.75" x14ac:dyDescent="0.2">
      <c r="A161" s="175">
        <v>1338</v>
      </c>
      <c r="B161" s="175" t="s">
        <v>385</v>
      </c>
      <c r="C161" s="197">
        <v>-40</v>
      </c>
      <c r="D161" s="197">
        <v>-29</v>
      </c>
      <c r="E161" s="197">
        <v>-108</v>
      </c>
      <c r="F161" s="197">
        <v>-27</v>
      </c>
      <c r="G161" s="197">
        <v>-21</v>
      </c>
      <c r="H161" s="197">
        <v>-10</v>
      </c>
      <c r="I161" s="197">
        <v>-16</v>
      </c>
      <c r="J161" s="197">
        <v>-18</v>
      </c>
      <c r="K161" s="197">
        <v>11</v>
      </c>
      <c r="L161" s="197">
        <v>-2</v>
      </c>
      <c r="M161" s="197">
        <v>32</v>
      </c>
      <c r="N161" s="197">
        <v>2</v>
      </c>
      <c r="O161" s="197">
        <v>20</v>
      </c>
      <c r="P161" s="197">
        <v>0</v>
      </c>
      <c r="Q161" s="197">
        <v>36</v>
      </c>
      <c r="R161" s="161">
        <v>16</v>
      </c>
      <c r="S161" s="161">
        <v>9</v>
      </c>
      <c r="T161" s="161">
        <v>-8</v>
      </c>
      <c r="U161" s="161">
        <v>1</v>
      </c>
      <c r="V161" s="161">
        <v>7</v>
      </c>
      <c r="W161" s="161">
        <v>-13</v>
      </c>
      <c r="X161" s="161">
        <v>0</v>
      </c>
      <c r="Y161" s="161">
        <v>-12</v>
      </c>
      <c r="Z161" s="161">
        <v>-10</v>
      </c>
      <c r="AA161" s="161">
        <v>-20</v>
      </c>
      <c r="AB161" s="161">
        <v>25</v>
      </c>
      <c r="AC161" s="161">
        <v>-12</v>
      </c>
      <c r="AD161" s="161">
        <v>-16</v>
      </c>
      <c r="AE161" s="161">
        <v>-7</v>
      </c>
      <c r="AF161" s="161">
        <v>-14</v>
      </c>
      <c r="AG161" s="161">
        <v>-20</v>
      </c>
      <c r="AH161" s="161">
        <v>-30</v>
      </c>
      <c r="AI161" s="161">
        <v>-2</v>
      </c>
      <c r="AJ161" s="161">
        <v>20</v>
      </c>
      <c r="AK161" s="161">
        <v>-3</v>
      </c>
      <c r="AL161" s="161">
        <v>-12</v>
      </c>
      <c r="AM161" s="161">
        <v>24</v>
      </c>
      <c r="AN161" s="161">
        <v>26</v>
      </c>
      <c r="AO161" s="161">
        <v>16</v>
      </c>
      <c r="AP161" s="161">
        <v>15</v>
      </c>
      <c r="AQ161" s="161">
        <v>-8</v>
      </c>
      <c r="AR161" s="161">
        <v>18</v>
      </c>
      <c r="AS161" s="161">
        <v>16</v>
      </c>
      <c r="AT161" s="161">
        <v>3</v>
      </c>
      <c r="AU161" s="161">
        <v>32</v>
      </c>
      <c r="AV161" s="161">
        <v>40</v>
      </c>
      <c r="AW161" s="161">
        <v>23</v>
      </c>
      <c r="AX161" s="161">
        <v>52</v>
      </c>
    </row>
    <row r="162" spans="1:50" s="171" customFormat="1" ht="12.75" x14ac:dyDescent="0.2">
      <c r="A162" s="175">
        <v>1343</v>
      </c>
      <c r="B162" s="175" t="s">
        <v>386</v>
      </c>
      <c r="C162" s="197">
        <v>240</v>
      </c>
      <c r="D162" s="197">
        <v>233</v>
      </c>
      <c r="E162" s="197">
        <v>82</v>
      </c>
      <c r="F162" s="197">
        <v>405</v>
      </c>
      <c r="G162" s="197">
        <v>479</v>
      </c>
      <c r="H162" s="197">
        <v>486</v>
      </c>
      <c r="I162" s="197">
        <v>612</v>
      </c>
      <c r="J162" s="197">
        <v>568</v>
      </c>
      <c r="K162" s="197">
        <v>719</v>
      </c>
      <c r="L162" s="197">
        <v>672</v>
      </c>
      <c r="M162" s="197">
        <v>720</v>
      </c>
      <c r="N162" s="197">
        <v>744</v>
      </c>
      <c r="O162" s="197">
        <v>804</v>
      </c>
      <c r="P162" s="197">
        <v>737</v>
      </c>
      <c r="Q162" s="197">
        <v>723</v>
      </c>
      <c r="R162" s="161">
        <v>569</v>
      </c>
      <c r="S162" s="161">
        <v>523</v>
      </c>
      <c r="T162" s="161">
        <v>466</v>
      </c>
      <c r="U162" s="161">
        <v>470</v>
      </c>
      <c r="V162" s="161">
        <v>505</v>
      </c>
      <c r="W162" s="161">
        <v>477</v>
      </c>
      <c r="X162" s="161">
        <v>466</v>
      </c>
      <c r="Y162" s="161">
        <v>511</v>
      </c>
      <c r="Z162" s="161">
        <v>500</v>
      </c>
      <c r="AA162" s="161">
        <v>472</v>
      </c>
      <c r="AB162" s="161">
        <v>426</v>
      </c>
      <c r="AC162" s="161">
        <v>479</v>
      </c>
      <c r="AD162" s="161">
        <v>427</v>
      </c>
      <c r="AE162" s="161">
        <v>390</v>
      </c>
      <c r="AF162" s="161">
        <v>469</v>
      </c>
      <c r="AG162" s="161">
        <v>427</v>
      </c>
      <c r="AH162" s="161">
        <v>470</v>
      </c>
      <c r="AI162" s="161">
        <v>466</v>
      </c>
      <c r="AJ162" s="161">
        <v>509</v>
      </c>
      <c r="AK162" s="161">
        <v>555</v>
      </c>
      <c r="AL162" s="161">
        <v>578</v>
      </c>
      <c r="AM162" s="161">
        <v>608</v>
      </c>
      <c r="AN162" s="161">
        <v>562</v>
      </c>
      <c r="AO162" s="161">
        <v>622</v>
      </c>
      <c r="AP162" s="161">
        <v>632</v>
      </c>
      <c r="AQ162" s="161">
        <v>604</v>
      </c>
      <c r="AR162" s="161">
        <v>608</v>
      </c>
      <c r="AS162" s="161">
        <v>717</v>
      </c>
      <c r="AT162" s="161">
        <v>861</v>
      </c>
      <c r="AU162" s="161">
        <v>954</v>
      </c>
      <c r="AV162" s="161">
        <v>857</v>
      </c>
      <c r="AW162" s="161">
        <v>865</v>
      </c>
      <c r="AX162" s="161">
        <v>787</v>
      </c>
    </row>
    <row r="163" spans="1:50" s="171" customFormat="1" ht="12.75" x14ac:dyDescent="0.2">
      <c r="A163" s="175">
        <v>1356</v>
      </c>
      <c r="B163" s="175" t="s">
        <v>387</v>
      </c>
      <c r="C163" s="197">
        <v>-2</v>
      </c>
      <c r="D163" s="197">
        <v>-8</v>
      </c>
      <c r="E163" s="197">
        <v>2</v>
      </c>
      <c r="F163" s="197">
        <v>-5</v>
      </c>
      <c r="G163" s="197">
        <v>-2</v>
      </c>
      <c r="H163" s="197">
        <v>0</v>
      </c>
      <c r="I163" s="197">
        <v>1</v>
      </c>
      <c r="J163" s="197">
        <v>-6</v>
      </c>
      <c r="K163" s="197">
        <v>4</v>
      </c>
      <c r="L163" s="197">
        <v>1</v>
      </c>
      <c r="M163" s="197">
        <v>-2</v>
      </c>
      <c r="N163" s="197">
        <v>11</v>
      </c>
      <c r="O163" s="197">
        <v>-1</v>
      </c>
      <c r="P163" s="197">
        <v>3</v>
      </c>
      <c r="Q163" s="197">
        <v>8</v>
      </c>
      <c r="R163" s="161">
        <v>9</v>
      </c>
      <c r="S163" s="161">
        <v>-2</v>
      </c>
      <c r="T163" s="161">
        <v>2</v>
      </c>
      <c r="U163" s="161">
        <v>-6</v>
      </c>
      <c r="V163" s="161">
        <v>-3</v>
      </c>
      <c r="W163" s="161">
        <v>-8</v>
      </c>
      <c r="X163" s="161">
        <v>-4</v>
      </c>
      <c r="Y163" s="161">
        <v>-6</v>
      </c>
      <c r="Z163" s="161">
        <v>4</v>
      </c>
      <c r="AA163" s="161">
        <v>2</v>
      </c>
      <c r="AB163" s="161">
        <v>1</v>
      </c>
      <c r="AC163" s="161">
        <v>-2</v>
      </c>
      <c r="AD163" s="161">
        <v>-2</v>
      </c>
      <c r="AE163" s="161">
        <v>0</v>
      </c>
      <c r="AF163" s="161">
        <v>-2</v>
      </c>
      <c r="AG163" s="161">
        <v>-3</v>
      </c>
      <c r="AH163" s="161">
        <v>1</v>
      </c>
      <c r="AI163" s="161">
        <v>0</v>
      </c>
      <c r="AJ163" s="161">
        <v>-5</v>
      </c>
      <c r="AK163" s="161">
        <v>1</v>
      </c>
      <c r="AL163" s="161">
        <v>-4</v>
      </c>
      <c r="AM163" s="161">
        <v>1</v>
      </c>
      <c r="AN163" s="161">
        <v>-1</v>
      </c>
      <c r="AO163" s="161">
        <v>6</v>
      </c>
      <c r="AP163" s="161">
        <v>1</v>
      </c>
      <c r="AQ163" s="161">
        <v>17</v>
      </c>
      <c r="AR163" s="161">
        <v>53</v>
      </c>
      <c r="AS163" s="161">
        <v>2</v>
      </c>
      <c r="AT163" s="161">
        <v>0</v>
      </c>
      <c r="AU163" s="161">
        <v>-4</v>
      </c>
      <c r="AV163" s="161">
        <v>3</v>
      </c>
      <c r="AW163" s="161">
        <v>7</v>
      </c>
      <c r="AX163" s="161">
        <v>-3</v>
      </c>
    </row>
    <row r="164" spans="1:50" s="171" customFormat="1" ht="12.75" x14ac:dyDescent="0.2">
      <c r="A164" s="175">
        <v>1369</v>
      </c>
      <c r="B164" s="175" t="s">
        <v>388</v>
      </c>
      <c r="C164" s="197">
        <v>-12</v>
      </c>
      <c r="D164" s="197">
        <v>2</v>
      </c>
      <c r="E164" s="197">
        <v>-10</v>
      </c>
      <c r="F164" s="197">
        <v>0</v>
      </c>
      <c r="G164" s="197">
        <v>-1</v>
      </c>
      <c r="H164" s="197">
        <v>-2</v>
      </c>
      <c r="I164" s="197">
        <v>0</v>
      </c>
      <c r="J164" s="197">
        <v>-1</v>
      </c>
      <c r="K164" s="197">
        <v>3</v>
      </c>
      <c r="L164" s="197">
        <v>0</v>
      </c>
      <c r="M164" s="197">
        <v>4</v>
      </c>
      <c r="N164" s="197">
        <v>-1</v>
      </c>
      <c r="O164" s="197">
        <v>-2</v>
      </c>
      <c r="P164" s="197">
        <v>8</v>
      </c>
      <c r="Q164" s="197">
        <v>0</v>
      </c>
      <c r="R164" s="161">
        <v>16</v>
      </c>
      <c r="S164" s="161">
        <v>11</v>
      </c>
      <c r="T164" s="161">
        <v>8</v>
      </c>
      <c r="U164" s="161">
        <v>4</v>
      </c>
      <c r="V164" s="161">
        <v>3</v>
      </c>
      <c r="W164" s="161">
        <v>2</v>
      </c>
      <c r="X164" s="161">
        <v>0</v>
      </c>
      <c r="Y164" s="161">
        <v>3</v>
      </c>
      <c r="Z164" s="161">
        <v>-4</v>
      </c>
      <c r="AA164" s="161">
        <v>-2</v>
      </c>
      <c r="AB164" s="161">
        <v>-1</v>
      </c>
      <c r="AC164" s="161">
        <v>2</v>
      </c>
      <c r="AD164" s="161">
        <v>-3</v>
      </c>
      <c r="AE164" s="161">
        <v>3</v>
      </c>
      <c r="AF164" s="161">
        <v>-2</v>
      </c>
      <c r="AG164" s="161">
        <v>-3</v>
      </c>
      <c r="AH164" s="161">
        <v>5</v>
      </c>
      <c r="AI164" s="161">
        <v>0</v>
      </c>
      <c r="AJ164" s="161">
        <v>0</v>
      </c>
      <c r="AK164" s="161">
        <v>-1</v>
      </c>
      <c r="AL164" s="161">
        <v>-2</v>
      </c>
      <c r="AM164" s="161">
        <v>0</v>
      </c>
      <c r="AN164" s="161">
        <v>1</v>
      </c>
      <c r="AO164" s="161">
        <v>6</v>
      </c>
      <c r="AP164" s="161">
        <v>0</v>
      </c>
      <c r="AQ164" s="161">
        <v>-1</v>
      </c>
      <c r="AR164" s="161">
        <v>7</v>
      </c>
      <c r="AS164" s="161">
        <v>6</v>
      </c>
      <c r="AT164" s="161">
        <v>4</v>
      </c>
      <c r="AU164" s="161">
        <v>1</v>
      </c>
      <c r="AV164" s="161">
        <v>-2</v>
      </c>
      <c r="AW164" s="161">
        <v>0</v>
      </c>
      <c r="AX164" s="161">
        <v>-4</v>
      </c>
    </row>
    <row r="165" spans="1:50" s="171" customFormat="1" ht="12.75" x14ac:dyDescent="0.2">
      <c r="A165" s="175">
        <v>1375</v>
      </c>
      <c r="B165" s="175" t="s">
        <v>389</v>
      </c>
      <c r="C165" s="197">
        <v>7</v>
      </c>
      <c r="D165" s="197">
        <v>20</v>
      </c>
      <c r="E165" s="197">
        <v>9</v>
      </c>
      <c r="F165" s="197">
        <v>7</v>
      </c>
      <c r="G165" s="197">
        <v>7</v>
      </c>
      <c r="H165" s="197">
        <v>23</v>
      </c>
      <c r="I165" s="197">
        <v>27</v>
      </c>
      <c r="J165" s="197">
        <v>28</v>
      </c>
      <c r="K165" s="197">
        <v>28</v>
      </c>
      <c r="L165" s="197">
        <v>34</v>
      </c>
      <c r="M165" s="197">
        <v>31</v>
      </c>
      <c r="N165" s="197">
        <v>36</v>
      </c>
      <c r="O165" s="197">
        <v>52</v>
      </c>
      <c r="P165" s="197">
        <v>35</v>
      </c>
      <c r="Q165" s="197">
        <v>24</v>
      </c>
      <c r="R165" s="161">
        <v>32</v>
      </c>
      <c r="S165" s="161">
        <v>24</v>
      </c>
      <c r="T165" s="161">
        <v>9</v>
      </c>
      <c r="U165" s="161">
        <v>-4</v>
      </c>
      <c r="V165" s="161">
        <v>6</v>
      </c>
      <c r="W165" s="161">
        <v>7</v>
      </c>
      <c r="X165" s="161">
        <v>8</v>
      </c>
      <c r="Y165" s="161">
        <v>-4</v>
      </c>
      <c r="Z165" s="161">
        <v>-2</v>
      </c>
      <c r="AA165" s="161">
        <v>2</v>
      </c>
      <c r="AB165" s="161">
        <v>-1</v>
      </c>
      <c r="AC165" s="161">
        <v>1</v>
      </c>
      <c r="AD165" s="161">
        <v>-4</v>
      </c>
      <c r="AE165" s="161">
        <v>-2</v>
      </c>
      <c r="AF165" s="161">
        <v>2</v>
      </c>
      <c r="AG165" s="161">
        <v>3</v>
      </c>
      <c r="AH165" s="161">
        <v>-3</v>
      </c>
      <c r="AI165" s="161">
        <v>-1</v>
      </c>
      <c r="AJ165" s="161">
        <v>-3</v>
      </c>
      <c r="AK165" s="161">
        <v>2</v>
      </c>
      <c r="AL165" s="161">
        <v>5</v>
      </c>
      <c r="AM165" s="161">
        <v>5</v>
      </c>
      <c r="AN165" s="161">
        <v>4</v>
      </c>
      <c r="AO165" s="161">
        <v>-7</v>
      </c>
      <c r="AP165" s="161">
        <v>-2</v>
      </c>
      <c r="AQ165" s="161">
        <v>4</v>
      </c>
      <c r="AR165" s="161">
        <v>2</v>
      </c>
      <c r="AS165" s="161">
        <v>6</v>
      </c>
      <c r="AT165" s="161">
        <v>-1</v>
      </c>
      <c r="AU165" s="161">
        <v>6</v>
      </c>
      <c r="AV165" s="161">
        <v>-6</v>
      </c>
      <c r="AW165" s="161">
        <v>6</v>
      </c>
      <c r="AX165" s="161">
        <v>9</v>
      </c>
    </row>
    <row r="166" spans="1:50" s="171" customFormat="1" ht="12.75" x14ac:dyDescent="0.2">
      <c r="A166" s="175">
        <v>1381</v>
      </c>
      <c r="B166" s="175" t="s">
        <v>390</v>
      </c>
      <c r="C166" s="197">
        <v>0</v>
      </c>
      <c r="D166" s="197">
        <v>2</v>
      </c>
      <c r="E166" s="197">
        <v>-2</v>
      </c>
      <c r="F166" s="197">
        <v>0</v>
      </c>
      <c r="G166" s="197">
        <v>0</v>
      </c>
      <c r="H166" s="197">
        <v>-1</v>
      </c>
      <c r="I166" s="197">
        <v>0</v>
      </c>
      <c r="J166" s="197">
        <v>-2</v>
      </c>
      <c r="K166" s="197">
        <v>0</v>
      </c>
      <c r="L166" s="197">
        <v>-3</v>
      </c>
      <c r="M166" s="197">
        <v>1</v>
      </c>
      <c r="N166" s="197">
        <v>-2</v>
      </c>
      <c r="O166" s="197">
        <v>-1</v>
      </c>
      <c r="P166" s="197">
        <v>3</v>
      </c>
      <c r="Q166" s="197">
        <v>-2</v>
      </c>
      <c r="R166" s="161">
        <v>0</v>
      </c>
      <c r="S166" s="161">
        <v>0</v>
      </c>
      <c r="T166" s="161">
        <v>1</v>
      </c>
      <c r="U166" s="161">
        <v>1</v>
      </c>
      <c r="V166" s="161">
        <v>-3</v>
      </c>
      <c r="W166" s="161">
        <v>-1</v>
      </c>
      <c r="X166" s="161">
        <v>-1</v>
      </c>
      <c r="Y166" s="161">
        <v>1</v>
      </c>
      <c r="Z166" s="161">
        <v>1</v>
      </c>
      <c r="AA166" s="161">
        <v>0</v>
      </c>
      <c r="AB166" s="161">
        <v>-1</v>
      </c>
      <c r="AC166" s="161">
        <v>-3</v>
      </c>
      <c r="AD166" s="161">
        <v>-1</v>
      </c>
      <c r="AE166" s="161">
        <v>1</v>
      </c>
      <c r="AF166" s="161">
        <v>-1</v>
      </c>
      <c r="AG166" s="161">
        <v>-2</v>
      </c>
      <c r="AH166" s="161">
        <v>-1</v>
      </c>
      <c r="AI166" s="161">
        <v>0</v>
      </c>
      <c r="AJ166" s="161">
        <v>1</v>
      </c>
      <c r="AK166" s="161">
        <v>-1</v>
      </c>
      <c r="AL166" s="161">
        <v>0</v>
      </c>
      <c r="AM166" s="161">
        <v>0</v>
      </c>
      <c r="AN166" s="161">
        <v>3</v>
      </c>
      <c r="AO166" s="161">
        <v>10</v>
      </c>
      <c r="AP166" s="161">
        <v>5</v>
      </c>
      <c r="AQ166" s="161">
        <v>2</v>
      </c>
      <c r="AR166" s="161">
        <v>3</v>
      </c>
      <c r="AS166" s="161">
        <v>2</v>
      </c>
      <c r="AT166" s="161">
        <v>-3</v>
      </c>
      <c r="AU166" s="161">
        <v>0</v>
      </c>
      <c r="AV166" s="161">
        <v>1</v>
      </c>
      <c r="AW166" s="161">
        <v>4</v>
      </c>
      <c r="AX166" s="161">
        <v>0</v>
      </c>
    </row>
    <row r="167" spans="1:50" s="171" customFormat="1" ht="12.75" x14ac:dyDescent="0.2">
      <c r="A167" s="175">
        <v>1408</v>
      </c>
      <c r="B167" s="175" t="s">
        <v>391</v>
      </c>
      <c r="C167" s="197">
        <v>6</v>
      </c>
      <c r="D167" s="197">
        <v>-9</v>
      </c>
      <c r="E167" s="197">
        <v>-24</v>
      </c>
      <c r="F167" s="197">
        <v>3</v>
      </c>
      <c r="G167" s="197">
        <v>-4</v>
      </c>
      <c r="H167" s="197">
        <v>7</v>
      </c>
      <c r="I167" s="197">
        <v>26</v>
      </c>
      <c r="J167" s="197">
        <v>20</v>
      </c>
      <c r="K167" s="197">
        <v>11</v>
      </c>
      <c r="L167" s="197">
        <v>4</v>
      </c>
      <c r="M167" s="197">
        <v>9</v>
      </c>
      <c r="N167" s="197">
        <v>12</v>
      </c>
      <c r="O167" s="197">
        <v>16</v>
      </c>
      <c r="P167" s="197">
        <v>22</v>
      </c>
      <c r="Q167" s="197">
        <v>34</v>
      </c>
      <c r="R167" s="161">
        <v>23</v>
      </c>
      <c r="S167" s="161">
        <v>25</v>
      </c>
      <c r="T167" s="161">
        <v>35</v>
      </c>
      <c r="U167" s="161">
        <v>-3</v>
      </c>
      <c r="V167" s="161">
        <v>18</v>
      </c>
      <c r="W167" s="161">
        <v>2</v>
      </c>
      <c r="X167" s="161">
        <v>1</v>
      </c>
      <c r="Y167" s="161">
        <v>-4</v>
      </c>
      <c r="Z167" s="161">
        <v>-10</v>
      </c>
      <c r="AA167" s="161">
        <v>-21</v>
      </c>
      <c r="AB167" s="161">
        <v>3</v>
      </c>
      <c r="AC167" s="161">
        <v>-1</v>
      </c>
      <c r="AD167" s="161">
        <v>1</v>
      </c>
      <c r="AE167" s="161">
        <v>3</v>
      </c>
      <c r="AF167" s="161">
        <v>-2</v>
      </c>
      <c r="AG167" s="161">
        <v>1</v>
      </c>
      <c r="AH167" s="161">
        <v>1</v>
      </c>
      <c r="AI167" s="161">
        <v>-2</v>
      </c>
      <c r="AJ167" s="161">
        <v>-2</v>
      </c>
      <c r="AK167" s="161">
        <v>1</v>
      </c>
      <c r="AL167" s="161">
        <v>0</v>
      </c>
      <c r="AM167" s="161">
        <v>3</v>
      </c>
      <c r="AN167" s="161">
        <v>-2</v>
      </c>
      <c r="AO167" s="161">
        <v>-1</v>
      </c>
      <c r="AP167" s="161">
        <v>3</v>
      </c>
      <c r="AQ167" s="161">
        <v>4</v>
      </c>
      <c r="AR167" s="161">
        <v>4</v>
      </c>
      <c r="AS167" s="161">
        <v>10</v>
      </c>
      <c r="AT167" s="161">
        <v>2</v>
      </c>
      <c r="AU167" s="161">
        <v>3</v>
      </c>
      <c r="AV167" s="161">
        <v>9</v>
      </c>
      <c r="AW167" s="161">
        <v>4</v>
      </c>
      <c r="AX167" s="161">
        <v>1</v>
      </c>
    </row>
    <row r="168" spans="1:50" s="171" customFormat="1" ht="12.75" x14ac:dyDescent="0.2">
      <c r="A168" s="175">
        <v>1415</v>
      </c>
      <c r="B168" s="175" t="s">
        <v>392</v>
      </c>
      <c r="C168" s="197">
        <v>-26</v>
      </c>
      <c r="D168" s="197">
        <v>-11</v>
      </c>
      <c r="E168" s="197">
        <v>-44</v>
      </c>
      <c r="F168" s="197">
        <v>-6</v>
      </c>
      <c r="G168" s="197">
        <v>31</v>
      </c>
      <c r="H168" s="197">
        <v>18</v>
      </c>
      <c r="I168" s="197">
        <v>32</v>
      </c>
      <c r="J168" s="197">
        <v>26</v>
      </c>
      <c r="K168" s="197">
        <v>29</v>
      </c>
      <c r="L168" s="197">
        <v>47</v>
      </c>
      <c r="M168" s="197">
        <v>69</v>
      </c>
      <c r="N168" s="197">
        <v>84</v>
      </c>
      <c r="O168" s="197">
        <v>123</v>
      </c>
      <c r="P168" s="197">
        <v>108</v>
      </c>
      <c r="Q168" s="197">
        <v>112</v>
      </c>
      <c r="R168" s="161">
        <v>121</v>
      </c>
      <c r="S168" s="161">
        <v>129</v>
      </c>
      <c r="T168" s="161">
        <v>122</v>
      </c>
      <c r="U168" s="161">
        <v>79</v>
      </c>
      <c r="V168" s="161">
        <v>66</v>
      </c>
      <c r="W168" s="161">
        <v>64</v>
      </c>
      <c r="X168" s="161">
        <v>45</v>
      </c>
      <c r="Y168" s="161">
        <v>61</v>
      </c>
      <c r="Z168" s="161">
        <v>34</v>
      </c>
      <c r="AA168" s="161">
        <v>9</v>
      </c>
      <c r="AB168" s="161">
        <v>26</v>
      </c>
      <c r="AC168" s="161">
        <v>37</v>
      </c>
      <c r="AD168" s="161">
        <v>22</v>
      </c>
      <c r="AE168" s="161">
        <v>10</v>
      </c>
      <c r="AF168" s="161">
        <v>1</v>
      </c>
      <c r="AG168" s="161">
        <v>19</v>
      </c>
      <c r="AH168" s="161">
        <v>3</v>
      </c>
      <c r="AI168" s="161">
        <v>-6</v>
      </c>
      <c r="AJ168" s="161">
        <v>3</v>
      </c>
      <c r="AK168" s="161">
        <v>-3</v>
      </c>
      <c r="AL168" s="161">
        <v>4</v>
      </c>
      <c r="AM168" s="161">
        <v>10</v>
      </c>
      <c r="AN168" s="161">
        <v>3</v>
      </c>
      <c r="AO168" s="161">
        <v>7</v>
      </c>
      <c r="AP168" s="161">
        <v>-5</v>
      </c>
      <c r="AQ168" s="161">
        <v>-1</v>
      </c>
      <c r="AR168" s="161">
        <v>2</v>
      </c>
      <c r="AS168" s="161">
        <v>6</v>
      </c>
      <c r="AT168" s="161">
        <v>4</v>
      </c>
      <c r="AU168" s="161">
        <v>2</v>
      </c>
      <c r="AV168" s="161">
        <v>-2</v>
      </c>
      <c r="AW168" s="161">
        <v>5</v>
      </c>
      <c r="AX168" s="161">
        <v>1</v>
      </c>
    </row>
    <row r="169" spans="1:50" s="171" customFormat="1" ht="12.75" x14ac:dyDescent="0.2">
      <c r="A169" s="175">
        <v>1436</v>
      </c>
      <c r="B169" s="175" t="s">
        <v>393</v>
      </c>
      <c r="C169" s="197">
        <v>-5</v>
      </c>
      <c r="D169" s="197">
        <v>-2</v>
      </c>
      <c r="E169" s="197">
        <v>-1</v>
      </c>
      <c r="F169" s="197">
        <v>0</v>
      </c>
      <c r="G169" s="197">
        <v>0</v>
      </c>
      <c r="H169" s="197">
        <v>0</v>
      </c>
      <c r="I169" s="197">
        <v>-3</v>
      </c>
      <c r="J169" s="197">
        <v>0</v>
      </c>
      <c r="K169" s="197">
        <v>0</v>
      </c>
      <c r="L169" s="197">
        <v>0</v>
      </c>
      <c r="M169" s="197">
        <v>-1</v>
      </c>
      <c r="N169" s="197">
        <v>-2</v>
      </c>
      <c r="O169" s="197">
        <v>-2</v>
      </c>
      <c r="P169" s="197">
        <v>-2</v>
      </c>
      <c r="Q169" s="197">
        <v>-1</v>
      </c>
      <c r="R169" s="161">
        <v>-3</v>
      </c>
      <c r="S169" s="161">
        <v>-2</v>
      </c>
      <c r="T169" s="161">
        <v>-1</v>
      </c>
      <c r="U169" s="161">
        <v>-1</v>
      </c>
      <c r="V169" s="161">
        <v>0</v>
      </c>
      <c r="W169" s="161">
        <v>-2</v>
      </c>
      <c r="X169" s="161">
        <v>0</v>
      </c>
      <c r="Y169" s="161">
        <v>-1</v>
      </c>
      <c r="Z169" s="161">
        <v>1</v>
      </c>
      <c r="AA169" s="161">
        <v>-2</v>
      </c>
      <c r="AB169" s="161">
        <v>-2</v>
      </c>
      <c r="AC169" s="161">
        <v>-2</v>
      </c>
      <c r="AD169" s="161">
        <v>-2</v>
      </c>
      <c r="AE169" s="161">
        <v>2</v>
      </c>
      <c r="AF169" s="161">
        <v>-1</v>
      </c>
      <c r="AG169" s="161">
        <v>-4</v>
      </c>
      <c r="AH169" s="161">
        <v>-3</v>
      </c>
      <c r="AI169" s="161">
        <v>-1</v>
      </c>
      <c r="AJ169" s="161">
        <v>0</v>
      </c>
      <c r="AK169" s="161">
        <v>1</v>
      </c>
      <c r="AL169" s="161">
        <v>-1</v>
      </c>
      <c r="AM169" s="161">
        <v>1</v>
      </c>
      <c r="AN169" s="161">
        <v>-1</v>
      </c>
      <c r="AO169" s="161">
        <v>0</v>
      </c>
      <c r="AP169" s="161">
        <v>3</v>
      </c>
      <c r="AQ169" s="161">
        <v>2</v>
      </c>
      <c r="AR169" s="161">
        <v>4</v>
      </c>
      <c r="AS169" s="161">
        <v>2</v>
      </c>
      <c r="AT169" s="161">
        <v>0</v>
      </c>
      <c r="AU169" s="161">
        <v>1</v>
      </c>
      <c r="AV169" s="161">
        <v>0</v>
      </c>
      <c r="AW169" s="161">
        <v>-1</v>
      </c>
      <c r="AX169" s="161">
        <v>2</v>
      </c>
    </row>
    <row r="170" spans="1:50" s="171" customFormat="1" ht="12.75" x14ac:dyDescent="0.2">
      <c r="A170" s="175">
        <v>1441</v>
      </c>
      <c r="B170" s="175" t="s">
        <v>394</v>
      </c>
      <c r="C170" s="197">
        <v>-19</v>
      </c>
      <c r="D170" s="197">
        <v>-38</v>
      </c>
      <c r="E170" s="197">
        <v>-77</v>
      </c>
      <c r="F170" s="197">
        <v>-21</v>
      </c>
      <c r="G170" s="197">
        <v>-24</v>
      </c>
      <c r="H170" s="197">
        <v>-18</v>
      </c>
      <c r="I170" s="197">
        <v>-16</v>
      </c>
      <c r="J170" s="197">
        <v>-18</v>
      </c>
      <c r="K170" s="197">
        <v>-3</v>
      </c>
      <c r="L170" s="197">
        <v>-3</v>
      </c>
      <c r="M170" s="197">
        <v>-9</v>
      </c>
      <c r="N170" s="197">
        <v>23</v>
      </c>
      <c r="O170" s="197">
        <v>15</v>
      </c>
      <c r="P170" s="197">
        <v>46</v>
      </c>
      <c r="Q170" s="197">
        <v>43</v>
      </c>
      <c r="R170" s="161">
        <v>62</v>
      </c>
      <c r="S170" s="161">
        <v>63</v>
      </c>
      <c r="T170" s="161">
        <v>47</v>
      </c>
      <c r="U170" s="161">
        <v>71</v>
      </c>
      <c r="V170" s="161">
        <v>50</v>
      </c>
      <c r="W170" s="161">
        <v>41</v>
      </c>
      <c r="X170" s="161">
        <v>55</v>
      </c>
      <c r="Y170" s="161">
        <v>43</v>
      </c>
      <c r="Z170" s="161">
        <v>53</v>
      </c>
      <c r="AA170" s="161">
        <v>38</v>
      </c>
      <c r="AB170" s="161">
        <v>46</v>
      </c>
      <c r="AC170" s="161">
        <v>11</v>
      </c>
      <c r="AD170" s="161">
        <v>30</v>
      </c>
      <c r="AE170" s="161">
        <v>22</v>
      </c>
      <c r="AF170" s="161">
        <v>29</v>
      </c>
      <c r="AG170" s="161">
        <v>41</v>
      </c>
      <c r="AH170" s="161">
        <v>18</v>
      </c>
      <c r="AI170" s="161">
        <v>14</v>
      </c>
      <c r="AJ170" s="161">
        <v>20</v>
      </c>
      <c r="AK170" s="161">
        <v>12</v>
      </c>
      <c r="AL170" s="161">
        <v>10</v>
      </c>
      <c r="AM170" s="161">
        <v>6</v>
      </c>
      <c r="AN170" s="161">
        <v>13</v>
      </c>
      <c r="AO170" s="161">
        <v>11</v>
      </c>
      <c r="AP170" s="161">
        <v>16</v>
      </c>
      <c r="AQ170" s="161">
        <v>15</v>
      </c>
      <c r="AR170" s="161">
        <v>6</v>
      </c>
      <c r="AS170" s="161">
        <v>9</v>
      </c>
      <c r="AT170" s="161">
        <v>0</v>
      </c>
      <c r="AU170" s="161">
        <v>7</v>
      </c>
      <c r="AV170" s="161">
        <v>15</v>
      </c>
      <c r="AW170" s="161">
        <v>8</v>
      </c>
      <c r="AX170" s="161">
        <v>6</v>
      </c>
    </row>
    <row r="171" spans="1:50" s="171" customFormat="1" ht="12.75" x14ac:dyDescent="0.2">
      <c r="A171" s="175">
        <v>1454</v>
      </c>
      <c r="B171" s="175" t="s">
        <v>395</v>
      </c>
      <c r="C171" s="197">
        <v>-4</v>
      </c>
      <c r="D171" s="197">
        <v>-6</v>
      </c>
      <c r="E171" s="197">
        <v>-21</v>
      </c>
      <c r="F171" s="197">
        <v>-2</v>
      </c>
      <c r="G171" s="197">
        <v>3</v>
      </c>
      <c r="H171" s="197">
        <v>13</v>
      </c>
      <c r="I171" s="197">
        <v>28</v>
      </c>
      <c r="J171" s="197">
        <v>38</v>
      </c>
      <c r="K171" s="197">
        <v>19</v>
      </c>
      <c r="L171" s="197">
        <v>16</v>
      </c>
      <c r="M171" s="197">
        <v>35</v>
      </c>
      <c r="N171" s="197">
        <v>15</v>
      </c>
      <c r="O171" s="197">
        <v>38</v>
      </c>
      <c r="P171" s="197">
        <v>18</v>
      </c>
      <c r="Q171" s="197">
        <v>36</v>
      </c>
      <c r="R171" s="161">
        <v>17</v>
      </c>
      <c r="S171" s="161">
        <v>14</v>
      </c>
      <c r="T171" s="161">
        <v>17</v>
      </c>
      <c r="U171" s="161">
        <v>-9</v>
      </c>
      <c r="V171" s="161">
        <v>11</v>
      </c>
      <c r="W171" s="161">
        <v>13</v>
      </c>
      <c r="X171" s="161">
        <v>16</v>
      </c>
      <c r="Y171" s="161">
        <v>14</v>
      </c>
      <c r="Z171" s="161">
        <v>7</v>
      </c>
      <c r="AA171" s="161">
        <v>11</v>
      </c>
      <c r="AB171" s="161">
        <v>12</v>
      </c>
      <c r="AC171" s="161">
        <v>6</v>
      </c>
      <c r="AD171" s="161">
        <v>13</v>
      </c>
      <c r="AE171" s="161">
        <v>6</v>
      </c>
      <c r="AF171" s="161">
        <v>6</v>
      </c>
      <c r="AG171" s="161">
        <v>11</v>
      </c>
      <c r="AH171" s="161">
        <v>5</v>
      </c>
      <c r="AI171" s="161">
        <v>2</v>
      </c>
      <c r="AJ171" s="161">
        <v>8</v>
      </c>
      <c r="AK171" s="161">
        <v>8</v>
      </c>
      <c r="AL171" s="161">
        <v>1</v>
      </c>
      <c r="AM171" s="161">
        <v>6</v>
      </c>
      <c r="AN171" s="161">
        <v>6</v>
      </c>
      <c r="AO171" s="161">
        <v>-2</v>
      </c>
      <c r="AP171" s="161">
        <v>9</v>
      </c>
      <c r="AQ171" s="161">
        <v>9</v>
      </c>
      <c r="AR171" s="161">
        <v>26</v>
      </c>
      <c r="AS171" s="161">
        <v>8</v>
      </c>
      <c r="AT171" s="161">
        <v>-3</v>
      </c>
      <c r="AU171" s="161">
        <v>3</v>
      </c>
      <c r="AV171" s="161">
        <v>1</v>
      </c>
      <c r="AW171" s="161">
        <v>6</v>
      </c>
      <c r="AX171" s="161">
        <v>5</v>
      </c>
    </row>
    <row r="172" spans="1:50" s="171" customFormat="1" ht="12.75" x14ac:dyDescent="0.2">
      <c r="A172" s="175">
        <v>1467</v>
      </c>
      <c r="B172" s="175" t="s">
        <v>396</v>
      </c>
      <c r="C172" s="197">
        <v>-26</v>
      </c>
      <c r="D172" s="197">
        <v>-7</v>
      </c>
      <c r="E172" s="197">
        <v>-7</v>
      </c>
      <c r="F172" s="197">
        <v>-14</v>
      </c>
      <c r="G172" s="197">
        <v>-14</v>
      </c>
      <c r="H172" s="197">
        <v>-12</v>
      </c>
      <c r="I172" s="197">
        <v>-13</v>
      </c>
      <c r="J172" s="197">
        <v>-13</v>
      </c>
      <c r="K172" s="197">
        <v>-22</v>
      </c>
      <c r="L172" s="197">
        <v>-1</v>
      </c>
      <c r="M172" s="197">
        <v>-4</v>
      </c>
      <c r="N172" s="197">
        <v>-11</v>
      </c>
      <c r="O172" s="197">
        <v>-18</v>
      </c>
      <c r="P172" s="197">
        <v>-24</v>
      </c>
      <c r="Q172" s="197">
        <v>2</v>
      </c>
      <c r="R172" s="161">
        <v>-9</v>
      </c>
      <c r="S172" s="161">
        <v>-30</v>
      </c>
      <c r="T172" s="161">
        <v>-33</v>
      </c>
      <c r="U172" s="161">
        <v>-22</v>
      </c>
      <c r="V172" s="161">
        <v>-34</v>
      </c>
      <c r="W172" s="161">
        <v>-25</v>
      </c>
      <c r="X172" s="161">
        <v>-20</v>
      </c>
      <c r="Y172" s="161">
        <v>4</v>
      </c>
      <c r="Z172" s="161">
        <v>2</v>
      </c>
      <c r="AA172" s="161">
        <v>-1</v>
      </c>
      <c r="AB172" s="161">
        <v>1</v>
      </c>
      <c r="AC172" s="161">
        <v>-4</v>
      </c>
      <c r="AD172" s="161">
        <v>-3</v>
      </c>
      <c r="AE172" s="161">
        <v>2</v>
      </c>
      <c r="AF172" s="161">
        <v>5</v>
      </c>
      <c r="AG172" s="161">
        <v>15</v>
      </c>
      <c r="AH172" s="161">
        <v>4</v>
      </c>
      <c r="AI172" s="161">
        <v>-7</v>
      </c>
      <c r="AJ172" s="161">
        <v>5</v>
      </c>
      <c r="AK172" s="161">
        <v>-4</v>
      </c>
      <c r="AL172" s="161">
        <v>8</v>
      </c>
      <c r="AM172" s="161">
        <v>10</v>
      </c>
      <c r="AN172" s="161">
        <v>0</v>
      </c>
      <c r="AO172" s="161">
        <v>-1</v>
      </c>
      <c r="AP172" s="161">
        <v>-16</v>
      </c>
      <c r="AQ172" s="161">
        <v>-9</v>
      </c>
      <c r="AR172" s="161">
        <v>-2</v>
      </c>
      <c r="AS172" s="161">
        <v>0</v>
      </c>
      <c r="AT172" s="161">
        <v>6</v>
      </c>
      <c r="AU172" s="161">
        <v>18</v>
      </c>
      <c r="AV172" s="161">
        <v>2</v>
      </c>
      <c r="AW172" s="161">
        <v>9</v>
      </c>
      <c r="AX172" s="161">
        <v>4</v>
      </c>
    </row>
    <row r="173" spans="1:50" s="171" customFormat="1" ht="12.75" x14ac:dyDescent="0.2">
      <c r="A173" s="175">
        <v>1473</v>
      </c>
      <c r="B173" s="175" t="s">
        <v>397</v>
      </c>
      <c r="C173" s="197">
        <v>-5</v>
      </c>
      <c r="D173" s="197">
        <v>-5</v>
      </c>
      <c r="E173" s="197">
        <v>-4</v>
      </c>
      <c r="F173" s="197">
        <v>-6</v>
      </c>
      <c r="G173" s="197">
        <v>-2</v>
      </c>
      <c r="H173" s="197">
        <v>8</v>
      </c>
      <c r="I173" s="197">
        <v>4</v>
      </c>
      <c r="J173" s="197">
        <v>5</v>
      </c>
      <c r="K173" s="197">
        <v>9</v>
      </c>
      <c r="L173" s="197">
        <v>3</v>
      </c>
      <c r="M173" s="197">
        <v>9</v>
      </c>
      <c r="N173" s="197">
        <v>3</v>
      </c>
      <c r="O173" s="197">
        <v>-4</v>
      </c>
      <c r="P173" s="197">
        <v>5</v>
      </c>
      <c r="Q173" s="197">
        <v>3</v>
      </c>
      <c r="R173" s="161">
        <v>-1</v>
      </c>
      <c r="S173" s="161">
        <v>0</v>
      </c>
      <c r="T173" s="161">
        <v>2</v>
      </c>
      <c r="U173" s="161">
        <v>-1</v>
      </c>
      <c r="V173" s="161">
        <v>-1</v>
      </c>
      <c r="W173" s="161">
        <v>4</v>
      </c>
      <c r="X173" s="161">
        <v>4</v>
      </c>
      <c r="Y173" s="161">
        <v>-1</v>
      </c>
      <c r="Z173" s="161">
        <v>-1</v>
      </c>
      <c r="AA173" s="161">
        <v>-6</v>
      </c>
      <c r="AB173" s="161">
        <v>-2</v>
      </c>
      <c r="AC173" s="161">
        <v>8</v>
      </c>
      <c r="AD173" s="161">
        <v>-15</v>
      </c>
      <c r="AE173" s="161">
        <v>-2</v>
      </c>
      <c r="AF173" s="161">
        <v>-10</v>
      </c>
      <c r="AG173" s="161">
        <v>5</v>
      </c>
      <c r="AH173" s="161">
        <v>-7</v>
      </c>
      <c r="AI173" s="161">
        <v>-1</v>
      </c>
      <c r="AJ173" s="161">
        <v>-3</v>
      </c>
      <c r="AK173" s="161">
        <v>4</v>
      </c>
      <c r="AL173" s="161">
        <v>0</v>
      </c>
      <c r="AM173" s="161">
        <v>6</v>
      </c>
      <c r="AN173" s="161">
        <v>3</v>
      </c>
      <c r="AO173" s="161">
        <v>-6</v>
      </c>
      <c r="AP173" s="161">
        <v>0</v>
      </c>
      <c r="AQ173" s="161">
        <v>-6</v>
      </c>
      <c r="AR173" s="161">
        <v>-2</v>
      </c>
      <c r="AS173" s="161">
        <v>4</v>
      </c>
      <c r="AT173" s="161">
        <v>-4</v>
      </c>
      <c r="AU173" s="161">
        <v>12</v>
      </c>
      <c r="AV173" s="161">
        <v>4</v>
      </c>
      <c r="AW173" s="161">
        <v>7</v>
      </c>
      <c r="AX173" s="161">
        <v>-1</v>
      </c>
    </row>
    <row r="174" spans="1:50" s="171" customFormat="1" ht="12.75" x14ac:dyDescent="0.2">
      <c r="A174" s="175">
        <v>1489</v>
      </c>
      <c r="B174" s="175" t="s">
        <v>398</v>
      </c>
      <c r="C174" s="197">
        <v>277</v>
      </c>
      <c r="D174" s="197">
        <v>374</v>
      </c>
      <c r="E174" s="197">
        <v>112</v>
      </c>
      <c r="F174" s="197">
        <v>548</v>
      </c>
      <c r="G174" s="197">
        <v>667</v>
      </c>
      <c r="H174" s="197">
        <v>775</v>
      </c>
      <c r="I174" s="197">
        <v>932</v>
      </c>
      <c r="J174" s="197">
        <v>877</v>
      </c>
      <c r="K174" s="197">
        <v>1070</v>
      </c>
      <c r="L174" s="197">
        <v>973</v>
      </c>
      <c r="M174" s="197">
        <v>1119</v>
      </c>
      <c r="N174" s="197">
        <v>1085</v>
      </c>
      <c r="O174" s="197">
        <v>1120</v>
      </c>
      <c r="P174" s="197">
        <v>1026</v>
      </c>
      <c r="Q174" s="197">
        <v>1132</v>
      </c>
      <c r="R174" s="161">
        <v>1127</v>
      </c>
      <c r="S174" s="161">
        <v>1017</v>
      </c>
      <c r="T174" s="161">
        <v>931</v>
      </c>
      <c r="U174" s="161">
        <v>1089</v>
      </c>
      <c r="V174" s="161">
        <v>963</v>
      </c>
      <c r="W174" s="161">
        <v>851</v>
      </c>
      <c r="X174" s="161">
        <v>860</v>
      </c>
      <c r="Y174" s="161">
        <v>841</v>
      </c>
      <c r="Z174" s="161">
        <v>733</v>
      </c>
      <c r="AA174" s="161">
        <v>637</v>
      </c>
      <c r="AB174" s="161">
        <v>645</v>
      </c>
      <c r="AC174" s="161">
        <v>578</v>
      </c>
      <c r="AD174" s="161">
        <v>601</v>
      </c>
      <c r="AE174" s="161">
        <v>519</v>
      </c>
      <c r="AF174" s="161">
        <v>671</v>
      </c>
      <c r="AG174" s="161">
        <v>738</v>
      </c>
      <c r="AH174" s="161">
        <v>683</v>
      </c>
      <c r="AI174" s="161">
        <v>689</v>
      </c>
      <c r="AJ174" s="161">
        <v>833</v>
      </c>
      <c r="AK174" s="161">
        <v>867</v>
      </c>
      <c r="AL174" s="161">
        <v>895</v>
      </c>
      <c r="AM174" s="161">
        <v>980</v>
      </c>
      <c r="AN174" s="161">
        <v>1077</v>
      </c>
      <c r="AO174" s="161">
        <v>1151</v>
      </c>
      <c r="AP174" s="161">
        <v>1393</v>
      </c>
      <c r="AQ174" s="161">
        <v>1375</v>
      </c>
      <c r="AR174" s="161">
        <v>1529</v>
      </c>
      <c r="AS174" s="161">
        <v>1615</v>
      </c>
      <c r="AT174" s="161">
        <v>1920</v>
      </c>
      <c r="AU174" s="161">
        <v>1882</v>
      </c>
      <c r="AV174" s="161">
        <v>1675</v>
      </c>
      <c r="AW174" s="161">
        <v>1541</v>
      </c>
      <c r="AX174" s="161">
        <v>1299</v>
      </c>
    </row>
    <row r="175" spans="1:50" s="171" customFormat="1" ht="12.75" x14ac:dyDescent="0.2">
      <c r="A175" s="175">
        <v>1492</v>
      </c>
      <c r="B175" s="175" t="s">
        <v>399</v>
      </c>
      <c r="C175" s="197">
        <v>61</v>
      </c>
      <c r="D175" s="197">
        <v>42</v>
      </c>
      <c r="E175" s="197">
        <v>28</v>
      </c>
      <c r="F175" s="197">
        <v>50</v>
      </c>
      <c r="G175" s="197">
        <v>79</v>
      </c>
      <c r="H175" s="197">
        <v>58</v>
      </c>
      <c r="I175" s="197">
        <v>66</v>
      </c>
      <c r="J175" s="197">
        <v>81</v>
      </c>
      <c r="K175" s="197">
        <v>53</v>
      </c>
      <c r="L175" s="197">
        <v>52</v>
      </c>
      <c r="M175" s="197">
        <v>77</v>
      </c>
      <c r="N175" s="197">
        <v>61</v>
      </c>
      <c r="O175" s="197">
        <v>60</v>
      </c>
      <c r="P175" s="197">
        <v>61</v>
      </c>
      <c r="Q175" s="197">
        <v>71</v>
      </c>
      <c r="R175" s="161">
        <v>66</v>
      </c>
      <c r="S175" s="161">
        <v>27</v>
      </c>
      <c r="T175" s="161">
        <v>62</v>
      </c>
      <c r="U175" s="161">
        <v>53</v>
      </c>
      <c r="V175" s="161">
        <v>42</v>
      </c>
      <c r="W175" s="161">
        <v>40</v>
      </c>
      <c r="X175" s="161">
        <v>54</v>
      </c>
      <c r="Y175" s="161">
        <v>46</v>
      </c>
      <c r="Z175" s="161">
        <v>34</v>
      </c>
      <c r="AA175" s="161">
        <v>50</v>
      </c>
      <c r="AB175" s="161">
        <v>42</v>
      </c>
      <c r="AC175" s="161">
        <v>37</v>
      </c>
      <c r="AD175" s="161">
        <v>27</v>
      </c>
      <c r="AE175" s="161">
        <v>21</v>
      </c>
      <c r="AF175" s="161">
        <v>19</v>
      </c>
      <c r="AG175" s="161">
        <v>26</v>
      </c>
      <c r="AH175" s="161">
        <v>15</v>
      </c>
      <c r="AI175" s="161">
        <v>17</v>
      </c>
      <c r="AJ175" s="161">
        <v>23</v>
      </c>
      <c r="AK175" s="161">
        <v>14</v>
      </c>
      <c r="AL175" s="161">
        <v>11</v>
      </c>
      <c r="AM175" s="161">
        <v>5</v>
      </c>
      <c r="AN175" s="161">
        <v>10</v>
      </c>
      <c r="AO175" s="161">
        <v>8</v>
      </c>
      <c r="AP175" s="161">
        <v>13</v>
      </c>
      <c r="AQ175" s="161">
        <v>9</v>
      </c>
      <c r="AR175" s="161">
        <v>9</v>
      </c>
      <c r="AS175" s="161">
        <v>18</v>
      </c>
      <c r="AT175" s="161">
        <v>9</v>
      </c>
      <c r="AU175" s="161">
        <v>10</v>
      </c>
      <c r="AV175" s="161">
        <v>12</v>
      </c>
      <c r="AW175" s="161">
        <v>-1</v>
      </c>
      <c r="AX175" s="161">
        <v>5</v>
      </c>
    </row>
    <row r="176" spans="1:50" s="171" customFormat="1" ht="12.75" x14ac:dyDescent="0.2">
      <c r="A176" s="175">
        <v>1505</v>
      </c>
      <c r="B176" s="175" t="s">
        <v>400</v>
      </c>
      <c r="C176" s="197">
        <v>17</v>
      </c>
      <c r="D176" s="197">
        <v>-13</v>
      </c>
      <c r="E176" s="197">
        <v>8</v>
      </c>
      <c r="F176" s="197">
        <v>13</v>
      </c>
      <c r="G176" s="197">
        <v>12</v>
      </c>
      <c r="H176" s="197">
        <v>3</v>
      </c>
      <c r="I176" s="197">
        <v>17</v>
      </c>
      <c r="J176" s="197">
        <v>29</v>
      </c>
      <c r="K176" s="197">
        <v>33</v>
      </c>
      <c r="L176" s="197">
        <v>14</v>
      </c>
      <c r="M176" s="197">
        <v>32</v>
      </c>
      <c r="N176" s="197">
        <v>36</v>
      </c>
      <c r="O176" s="197">
        <v>38</v>
      </c>
      <c r="P176" s="197">
        <v>35</v>
      </c>
      <c r="Q176" s="197">
        <v>50</v>
      </c>
      <c r="R176" s="161">
        <v>46</v>
      </c>
      <c r="S176" s="161">
        <v>50</v>
      </c>
      <c r="T176" s="161">
        <v>33</v>
      </c>
      <c r="U176" s="161">
        <v>30</v>
      </c>
      <c r="V176" s="161">
        <v>16</v>
      </c>
      <c r="W176" s="161">
        <v>6</v>
      </c>
      <c r="X176" s="161">
        <v>2</v>
      </c>
      <c r="Y176" s="161">
        <v>12</v>
      </c>
      <c r="Z176" s="161">
        <v>9</v>
      </c>
      <c r="AA176" s="161">
        <v>6</v>
      </c>
      <c r="AB176" s="161">
        <v>-1</v>
      </c>
      <c r="AC176" s="161">
        <v>5</v>
      </c>
      <c r="AD176" s="161">
        <v>-7</v>
      </c>
      <c r="AE176" s="161">
        <v>3</v>
      </c>
      <c r="AF176" s="161">
        <v>1</v>
      </c>
      <c r="AG176" s="161">
        <v>0</v>
      </c>
      <c r="AH176" s="161">
        <v>10</v>
      </c>
      <c r="AI176" s="161">
        <v>11</v>
      </c>
      <c r="AJ176" s="161">
        <v>11</v>
      </c>
      <c r="AK176" s="161">
        <v>-6</v>
      </c>
      <c r="AL176" s="161">
        <v>7</v>
      </c>
      <c r="AM176" s="161">
        <v>-6</v>
      </c>
      <c r="AN176" s="161">
        <v>-4</v>
      </c>
      <c r="AO176" s="161">
        <v>6</v>
      </c>
      <c r="AP176" s="161">
        <v>-1</v>
      </c>
      <c r="AQ176" s="161">
        <v>1</v>
      </c>
      <c r="AR176" s="161">
        <v>-8</v>
      </c>
      <c r="AS176" s="161">
        <v>5</v>
      </c>
      <c r="AT176" s="161">
        <v>10</v>
      </c>
      <c r="AU176" s="161">
        <v>11</v>
      </c>
      <c r="AV176" s="161">
        <v>8</v>
      </c>
      <c r="AW176" s="161">
        <v>7</v>
      </c>
      <c r="AX176" s="161">
        <v>14</v>
      </c>
    </row>
    <row r="177" spans="1:50" s="171" customFormat="1" ht="12.75" x14ac:dyDescent="0.2">
      <c r="A177" s="175">
        <v>1512</v>
      </c>
      <c r="B177" s="175" t="s">
        <v>401</v>
      </c>
      <c r="C177" s="197">
        <v>-33</v>
      </c>
      <c r="D177" s="197">
        <v>-2</v>
      </c>
      <c r="E177" s="197">
        <v>-28</v>
      </c>
      <c r="F177" s="197">
        <v>-5</v>
      </c>
      <c r="G177" s="197">
        <v>-17</v>
      </c>
      <c r="H177" s="197">
        <v>-17</v>
      </c>
      <c r="I177" s="197">
        <v>13</v>
      </c>
      <c r="J177" s="197">
        <v>10</v>
      </c>
      <c r="K177" s="197">
        <v>3</v>
      </c>
      <c r="L177" s="197">
        <v>6</v>
      </c>
      <c r="M177" s="197">
        <v>20</v>
      </c>
      <c r="N177" s="197">
        <v>5</v>
      </c>
      <c r="O177" s="197">
        <v>34</v>
      </c>
      <c r="P177" s="197">
        <v>37</v>
      </c>
      <c r="Q177" s="197">
        <v>28</v>
      </c>
      <c r="R177" s="161">
        <v>35</v>
      </c>
      <c r="S177" s="161">
        <v>31</v>
      </c>
      <c r="T177" s="161">
        <v>23</v>
      </c>
      <c r="U177" s="161">
        <v>18</v>
      </c>
      <c r="V177" s="161">
        <v>5</v>
      </c>
      <c r="W177" s="161">
        <v>-9</v>
      </c>
      <c r="X177" s="161">
        <v>-7</v>
      </c>
      <c r="Y177" s="161">
        <v>0</v>
      </c>
      <c r="Z177" s="161">
        <v>-11</v>
      </c>
      <c r="AA177" s="161">
        <v>-20</v>
      </c>
      <c r="AB177" s="161">
        <v>-33</v>
      </c>
      <c r="AC177" s="161">
        <v>-21</v>
      </c>
      <c r="AD177" s="161">
        <v>-12</v>
      </c>
      <c r="AE177" s="161">
        <v>-13</v>
      </c>
      <c r="AF177" s="161">
        <v>-10</v>
      </c>
      <c r="AG177" s="161">
        <v>-4</v>
      </c>
      <c r="AH177" s="161">
        <v>19</v>
      </c>
      <c r="AI177" s="161">
        <v>15</v>
      </c>
      <c r="AJ177" s="161">
        <v>-7</v>
      </c>
      <c r="AK177" s="161">
        <v>-9</v>
      </c>
      <c r="AL177" s="161">
        <v>-2</v>
      </c>
      <c r="AM177" s="161">
        <v>-13</v>
      </c>
      <c r="AN177" s="161">
        <v>0</v>
      </c>
      <c r="AO177" s="161">
        <v>-7</v>
      </c>
      <c r="AP177" s="161">
        <v>1</v>
      </c>
      <c r="AQ177" s="161">
        <v>0</v>
      </c>
      <c r="AR177" s="161">
        <v>-2</v>
      </c>
      <c r="AS177" s="161">
        <v>22</v>
      </c>
      <c r="AT177" s="161">
        <v>9</v>
      </c>
      <c r="AU177" s="161">
        <v>3</v>
      </c>
      <c r="AV177" s="161">
        <v>8</v>
      </c>
      <c r="AW177" s="161">
        <v>5</v>
      </c>
      <c r="AX177" s="161">
        <v>32</v>
      </c>
    </row>
    <row r="178" spans="1:50" s="171" customFormat="1" ht="12.75" x14ac:dyDescent="0.2">
      <c r="A178" s="175">
        <v>1527</v>
      </c>
      <c r="B178" s="175" t="s">
        <v>402</v>
      </c>
      <c r="C178" s="197">
        <v>2</v>
      </c>
      <c r="D178" s="197">
        <v>37</v>
      </c>
      <c r="E178" s="197">
        <v>-17</v>
      </c>
      <c r="F178" s="197">
        <v>-14</v>
      </c>
      <c r="G178" s="197">
        <v>16</v>
      </c>
      <c r="H178" s="197">
        <v>24</v>
      </c>
      <c r="I178" s="197">
        <v>58</v>
      </c>
      <c r="J178" s="197">
        <v>5</v>
      </c>
      <c r="K178" s="197">
        <v>98</v>
      </c>
      <c r="L178" s="197">
        <v>102</v>
      </c>
      <c r="M178" s="197">
        <v>142</v>
      </c>
      <c r="N178" s="197">
        <v>146</v>
      </c>
      <c r="O178" s="197">
        <v>160</v>
      </c>
      <c r="P178" s="197">
        <v>156</v>
      </c>
      <c r="Q178" s="197">
        <v>207</v>
      </c>
      <c r="R178" s="161">
        <v>167</v>
      </c>
      <c r="S178" s="161">
        <v>157</v>
      </c>
      <c r="T178" s="161">
        <v>207</v>
      </c>
      <c r="U178" s="161">
        <v>208</v>
      </c>
      <c r="V178" s="161">
        <v>235</v>
      </c>
      <c r="W178" s="161">
        <v>188</v>
      </c>
      <c r="X178" s="161">
        <v>179</v>
      </c>
      <c r="Y178" s="161">
        <v>152</v>
      </c>
      <c r="Z178" s="161">
        <v>141</v>
      </c>
      <c r="AA178" s="161">
        <v>158</v>
      </c>
      <c r="AB178" s="161">
        <v>113</v>
      </c>
      <c r="AC178" s="161">
        <v>122</v>
      </c>
      <c r="AD178" s="161">
        <v>84</v>
      </c>
      <c r="AE178" s="161">
        <v>52</v>
      </c>
      <c r="AF178" s="161">
        <v>96</v>
      </c>
      <c r="AG178" s="161">
        <v>79</v>
      </c>
      <c r="AH178" s="161">
        <v>77</v>
      </c>
      <c r="AI178" s="161">
        <v>85</v>
      </c>
      <c r="AJ178" s="161">
        <v>60</v>
      </c>
      <c r="AK178" s="161">
        <v>63</v>
      </c>
      <c r="AL178" s="161">
        <v>66</v>
      </c>
      <c r="AM178" s="161">
        <v>58</v>
      </c>
      <c r="AN178" s="161">
        <v>38</v>
      </c>
      <c r="AO178" s="161">
        <v>46</v>
      </c>
      <c r="AP178" s="161">
        <v>45</v>
      </c>
      <c r="AQ178" s="161">
        <v>32</v>
      </c>
      <c r="AR178" s="161">
        <v>40</v>
      </c>
      <c r="AS178" s="161">
        <v>52</v>
      </c>
      <c r="AT178" s="161">
        <v>49</v>
      </c>
      <c r="AU178" s="161">
        <v>41</v>
      </c>
      <c r="AV178" s="161">
        <v>41</v>
      </c>
      <c r="AW178" s="161">
        <v>35</v>
      </c>
      <c r="AX178" s="161">
        <v>34</v>
      </c>
    </row>
    <row r="179" spans="1:50" s="171" customFormat="1" ht="12.75" x14ac:dyDescent="0.2">
      <c r="A179" s="175">
        <v>1533</v>
      </c>
      <c r="B179" s="175" t="s">
        <v>403</v>
      </c>
      <c r="C179" s="197">
        <v>-23</v>
      </c>
      <c r="D179" s="197">
        <v>-13</v>
      </c>
      <c r="E179" s="197">
        <v>-29</v>
      </c>
      <c r="F179" s="197">
        <v>-10</v>
      </c>
      <c r="G179" s="197">
        <v>-12</v>
      </c>
      <c r="H179" s="197">
        <v>-7</v>
      </c>
      <c r="I179" s="197">
        <v>-10</v>
      </c>
      <c r="J179" s="197">
        <v>-7</v>
      </c>
      <c r="K179" s="197">
        <v>-4</v>
      </c>
      <c r="L179" s="197">
        <v>-2</v>
      </c>
      <c r="M179" s="197">
        <v>0</v>
      </c>
      <c r="N179" s="197">
        <v>1</v>
      </c>
      <c r="O179" s="197">
        <v>-4</v>
      </c>
      <c r="P179" s="197">
        <v>3</v>
      </c>
      <c r="Q179" s="197">
        <v>5</v>
      </c>
      <c r="R179" s="161">
        <v>2</v>
      </c>
      <c r="S179" s="161">
        <v>1</v>
      </c>
      <c r="T179" s="161">
        <v>-12</v>
      </c>
      <c r="U179" s="161">
        <v>0</v>
      </c>
      <c r="V179" s="161">
        <v>-5</v>
      </c>
      <c r="W179" s="161">
        <v>-9</v>
      </c>
      <c r="X179" s="161">
        <v>1</v>
      </c>
      <c r="Y179" s="161">
        <v>3</v>
      </c>
      <c r="Z179" s="161">
        <v>0</v>
      </c>
      <c r="AA179" s="161">
        <v>-4</v>
      </c>
      <c r="AB179" s="161">
        <v>-5</v>
      </c>
      <c r="AC179" s="161">
        <v>-10</v>
      </c>
      <c r="AD179" s="161">
        <v>-5</v>
      </c>
      <c r="AE179" s="161">
        <v>-7</v>
      </c>
      <c r="AF179" s="161">
        <v>-3</v>
      </c>
      <c r="AG179" s="161">
        <v>1</v>
      </c>
      <c r="AH179" s="161">
        <v>-2</v>
      </c>
      <c r="AI179" s="161">
        <v>-3</v>
      </c>
      <c r="AJ179" s="161">
        <v>1</v>
      </c>
      <c r="AK179" s="161">
        <v>2</v>
      </c>
      <c r="AL179" s="161">
        <v>-1</v>
      </c>
      <c r="AM179" s="161">
        <v>-2</v>
      </c>
      <c r="AN179" s="161">
        <v>2</v>
      </c>
      <c r="AO179" s="161">
        <v>-3</v>
      </c>
      <c r="AP179" s="161">
        <v>-2</v>
      </c>
      <c r="AQ179" s="161">
        <v>1</v>
      </c>
      <c r="AR179" s="161">
        <v>0</v>
      </c>
      <c r="AS179" s="161">
        <v>2</v>
      </c>
      <c r="AT179" s="161">
        <v>-3</v>
      </c>
      <c r="AU179" s="161">
        <v>-3</v>
      </c>
      <c r="AV179" s="161">
        <v>2</v>
      </c>
      <c r="AW179" s="161">
        <v>0</v>
      </c>
      <c r="AX179" s="161">
        <v>0</v>
      </c>
    </row>
    <row r="180" spans="1:50" s="171" customFormat="1" ht="12.75" x14ac:dyDescent="0.2">
      <c r="A180" s="175">
        <v>1548</v>
      </c>
      <c r="B180" s="175" t="s">
        <v>404</v>
      </c>
      <c r="C180" s="197">
        <v>-18</v>
      </c>
      <c r="D180" s="197">
        <v>-1</v>
      </c>
      <c r="E180" s="197">
        <v>-26</v>
      </c>
      <c r="F180" s="197">
        <v>-9</v>
      </c>
      <c r="G180" s="197">
        <v>17</v>
      </c>
      <c r="H180" s="197">
        <v>28</v>
      </c>
      <c r="I180" s="197">
        <v>16</v>
      </c>
      <c r="J180" s="197">
        <v>26</v>
      </c>
      <c r="K180" s="197">
        <v>50</v>
      </c>
      <c r="L180" s="197">
        <v>41</v>
      </c>
      <c r="M180" s="197">
        <v>41</v>
      </c>
      <c r="N180" s="197">
        <v>54</v>
      </c>
      <c r="O180" s="197">
        <v>59</v>
      </c>
      <c r="P180" s="197">
        <v>67</v>
      </c>
      <c r="Q180" s="197">
        <v>79</v>
      </c>
      <c r="R180" s="161">
        <v>76</v>
      </c>
      <c r="S180" s="161">
        <v>47</v>
      </c>
      <c r="T180" s="161">
        <v>37</v>
      </c>
      <c r="U180" s="161">
        <v>15</v>
      </c>
      <c r="V180" s="161">
        <v>22</v>
      </c>
      <c r="W180" s="161">
        <v>28</v>
      </c>
      <c r="X180" s="161">
        <v>17</v>
      </c>
      <c r="Y180" s="161">
        <v>19</v>
      </c>
      <c r="Z180" s="161">
        <v>33</v>
      </c>
      <c r="AA180" s="161">
        <v>27</v>
      </c>
      <c r="AB180" s="161">
        <v>30</v>
      </c>
      <c r="AC180" s="161">
        <v>21</v>
      </c>
      <c r="AD180" s="161">
        <v>22</v>
      </c>
      <c r="AE180" s="161">
        <v>37</v>
      </c>
      <c r="AF180" s="161">
        <v>18</v>
      </c>
      <c r="AG180" s="161">
        <v>20</v>
      </c>
      <c r="AH180" s="161">
        <v>27</v>
      </c>
      <c r="AI180" s="161">
        <v>38</v>
      </c>
      <c r="AJ180" s="161">
        <v>9</v>
      </c>
      <c r="AK180" s="161">
        <v>19</v>
      </c>
      <c r="AL180" s="161">
        <v>0</v>
      </c>
      <c r="AM180" s="161">
        <v>14</v>
      </c>
      <c r="AN180" s="161">
        <v>22</v>
      </c>
      <c r="AO180" s="161">
        <v>19</v>
      </c>
      <c r="AP180" s="161">
        <v>22</v>
      </c>
      <c r="AQ180" s="161">
        <v>11</v>
      </c>
      <c r="AR180" s="161">
        <v>26</v>
      </c>
      <c r="AS180" s="161">
        <v>19</v>
      </c>
      <c r="AT180" s="161">
        <v>24</v>
      </c>
      <c r="AU180" s="161">
        <v>28</v>
      </c>
      <c r="AV180" s="161">
        <v>31</v>
      </c>
      <c r="AW180" s="161">
        <v>45</v>
      </c>
      <c r="AX180" s="161">
        <v>23</v>
      </c>
    </row>
    <row r="181" spans="1:50" s="171" customFormat="1" ht="14.25" x14ac:dyDescent="0.2">
      <c r="A181" s="175">
        <v>9036</v>
      </c>
      <c r="B181" s="175" t="s">
        <v>502</v>
      </c>
      <c r="C181" s="197">
        <v>161</v>
      </c>
      <c r="D181" s="197">
        <v>260</v>
      </c>
      <c r="E181" s="197">
        <v>103</v>
      </c>
      <c r="F181" s="197">
        <v>208</v>
      </c>
      <c r="G181" s="197">
        <v>195</v>
      </c>
      <c r="H181" s="197">
        <v>250</v>
      </c>
      <c r="I181" s="197">
        <v>268</v>
      </c>
      <c r="J181" s="197">
        <v>212</v>
      </c>
      <c r="K181" s="197">
        <v>184</v>
      </c>
      <c r="L181" s="197">
        <v>152</v>
      </c>
      <c r="M181" s="197">
        <v>211</v>
      </c>
      <c r="N181" s="197">
        <v>211</v>
      </c>
      <c r="O181" s="197">
        <v>209</v>
      </c>
      <c r="P181" s="197">
        <v>222</v>
      </c>
      <c r="Q181" s="197">
        <v>273</v>
      </c>
      <c r="R181" s="161">
        <v>275</v>
      </c>
      <c r="S181" s="161">
        <v>285</v>
      </c>
      <c r="T181" s="161">
        <v>370</v>
      </c>
      <c r="U181" s="161">
        <v>386</v>
      </c>
      <c r="V181" s="161">
        <v>454</v>
      </c>
      <c r="W181" s="161">
        <v>455</v>
      </c>
      <c r="X181" s="161">
        <v>507</v>
      </c>
      <c r="Y181" s="161">
        <v>472</v>
      </c>
      <c r="Z181" s="161">
        <v>503</v>
      </c>
      <c r="AA181" s="161">
        <v>437</v>
      </c>
      <c r="AB181" s="161">
        <v>444</v>
      </c>
      <c r="AC181" s="161">
        <v>376</v>
      </c>
      <c r="AD181" s="161">
        <v>419</v>
      </c>
      <c r="AE181" s="161">
        <v>368</v>
      </c>
      <c r="AF181" s="161">
        <v>339</v>
      </c>
      <c r="AG181" s="161">
        <v>314</v>
      </c>
      <c r="AH181" s="161">
        <v>61</v>
      </c>
      <c r="AI181" s="161"/>
      <c r="AJ181" s="161"/>
      <c r="AK181" s="161"/>
      <c r="AL181" s="161"/>
      <c r="AM181" s="161"/>
      <c r="AN181" s="161"/>
      <c r="AO181" s="161"/>
      <c r="AP181" s="161"/>
      <c r="AQ181" s="161"/>
      <c r="AR181" s="161"/>
      <c r="AS181" s="161"/>
      <c r="AT181" s="161"/>
      <c r="AU181" s="161"/>
      <c r="AV181" s="161"/>
      <c r="AW181" s="161"/>
      <c r="AX181" s="161"/>
    </row>
    <row r="182" spans="1:50" s="171" customFormat="1" ht="12.75" x14ac:dyDescent="0.2">
      <c r="A182" s="175">
        <v>1551</v>
      </c>
      <c r="B182" s="175" t="s">
        <v>405</v>
      </c>
      <c r="C182" s="197">
        <v>-7</v>
      </c>
      <c r="D182" s="197">
        <v>1</v>
      </c>
      <c r="E182" s="197">
        <v>-9</v>
      </c>
      <c r="F182" s="197">
        <v>-2</v>
      </c>
      <c r="G182" s="197">
        <v>-1</v>
      </c>
      <c r="H182" s="197">
        <v>-5</v>
      </c>
      <c r="I182" s="197">
        <v>-13</v>
      </c>
      <c r="J182" s="197">
        <v>-1</v>
      </c>
      <c r="K182" s="197">
        <v>1</v>
      </c>
      <c r="L182" s="197">
        <v>-4</v>
      </c>
      <c r="M182" s="197">
        <v>-2</v>
      </c>
      <c r="N182" s="197">
        <v>-3</v>
      </c>
      <c r="O182" s="197">
        <v>-1</v>
      </c>
      <c r="P182" s="197">
        <v>-1</v>
      </c>
      <c r="Q182" s="197">
        <v>1</v>
      </c>
      <c r="R182" s="161">
        <v>0</v>
      </c>
      <c r="S182" s="161">
        <v>1</v>
      </c>
      <c r="T182" s="161">
        <v>-4</v>
      </c>
      <c r="U182" s="161">
        <v>-1</v>
      </c>
      <c r="V182" s="161">
        <v>-1</v>
      </c>
      <c r="W182" s="161">
        <v>-4</v>
      </c>
      <c r="X182" s="161">
        <v>-4</v>
      </c>
      <c r="Y182" s="161">
        <v>-6</v>
      </c>
      <c r="Z182" s="161">
        <v>-6</v>
      </c>
      <c r="AA182" s="161">
        <v>-3</v>
      </c>
      <c r="AB182" s="161">
        <v>-7</v>
      </c>
      <c r="AC182" s="161">
        <v>3</v>
      </c>
      <c r="AD182" s="161">
        <v>-12</v>
      </c>
      <c r="AE182" s="161">
        <v>1</v>
      </c>
      <c r="AF182" s="161">
        <v>-2</v>
      </c>
      <c r="AG182" s="161">
        <v>-6</v>
      </c>
      <c r="AH182" s="161">
        <v>6</v>
      </c>
      <c r="AI182" s="161">
        <v>4</v>
      </c>
      <c r="AJ182" s="161">
        <v>-4</v>
      </c>
      <c r="AK182" s="161">
        <v>-1</v>
      </c>
      <c r="AL182" s="161">
        <v>-2</v>
      </c>
      <c r="AM182" s="161">
        <v>-5</v>
      </c>
      <c r="AN182" s="161">
        <v>-5</v>
      </c>
      <c r="AO182" s="161">
        <v>-3</v>
      </c>
      <c r="AP182" s="161">
        <v>-5</v>
      </c>
      <c r="AQ182" s="161">
        <v>-2</v>
      </c>
      <c r="AR182" s="161">
        <v>-1</v>
      </c>
      <c r="AS182" s="161">
        <v>-2</v>
      </c>
      <c r="AT182" s="161">
        <v>3</v>
      </c>
      <c r="AU182" s="161">
        <v>-2</v>
      </c>
      <c r="AV182" s="161">
        <v>-4</v>
      </c>
      <c r="AW182" s="161">
        <v>3</v>
      </c>
      <c r="AX182" s="161">
        <v>5</v>
      </c>
    </row>
    <row r="183" spans="1:50" s="171" customFormat="1" ht="12.75" x14ac:dyDescent="0.2">
      <c r="A183" s="175">
        <v>1564</v>
      </c>
      <c r="B183" s="175" t="s">
        <v>406</v>
      </c>
      <c r="C183" s="197">
        <v>1</v>
      </c>
      <c r="D183" s="197">
        <v>8</v>
      </c>
      <c r="E183" s="197">
        <v>8</v>
      </c>
      <c r="F183" s="197">
        <v>4</v>
      </c>
      <c r="G183" s="197">
        <v>1</v>
      </c>
      <c r="H183" s="197">
        <v>12</v>
      </c>
      <c r="I183" s="197">
        <v>13</v>
      </c>
      <c r="J183" s="197">
        <v>6</v>
      </c>
      <c r="K183" s="197">
        <v>7</v>
      </c>
      <c r="L183" s="197">
        <v>4</v>
      </c>
      <c r="M183" s="197">
        <v>23</v>
      </c>
      <c r="N183" s="197">
        <v>12</v>
      </c>
      <c r="O183" s="197">
        <v>18</v>
      </c>
      <c r="P183" s="197">
        <v>14</v>
      </c>
      <c r="Q183" s="197">
        <v>9</v>
      </c>
      <c r="R183" s="161">
        <v>18</v>
      </c>
      <c r="S183" s="161">
        <v>4</v>
      </c>
      <c r="T183" s="161">
        <v>6</v>
      </c>
      <c r="U183" s="161">
        <v>-5</v>
      </c>
      <c r="V183" s="161">
        <v>-5</v>
      </c>
      <c r="W183" s="161">
        <v>8</v>
      </c>
      <c r="X183" s="161">
        <v>2</v>
      </c>
      <c r="Y183" s="161">
        <v>-3</v>
      </c>
      <c r="Z183" s="161">
        <v>-3</v>
      </c>
      <c r="AA183" s="161">
        <v>-5</v>
      </c>
      <c r="AB183" s="161">
        <v>4</v>
      </c>
      <c r="AC183" s="161">
        <v>-1</v>
      </c>
      <c r="AD183" s="161">
        <v>-1</v>
      </c>
      <c r="AE183" s="161">
        <v>-2</v>
      </c>
      <c r="AF183" s="161">
        <v>-1</v>
      </c>
      <c r="AG183" s="161">
        <v>1</v>
      </c>
      <c r="AH183" s="161">
        <v>3</v>
      </c>
      <c r="AI183" s="161">
        <v>1</v>
      </c>
      <c r="AJ183" s="161">
        <v>0</v>
      </c>
      <c r="AK183" s="161">
        <v>1</v>
      </c>
      <c r="AL183" s="161">
        <v>-1</v>
      </c>
      <c r="AM183" s="161">
        <v>-5</v>
      </c>
      <c r="AN183" s="161">
        <v>0</v>
      </c>
      <c r="AO183" s="161">
        <v>-2</v>
      </c>
      <c r="AP183" s="161">
        <v>-1</v>
      </c>
      <c r="AQ183" s="161">
        <v>-2</v>
      </c>
      <c r="AR183" s="161">
        <v>-4</v>
      </c>
      <c r="AS183" s="161">
        <v>-3</v>
      </c>
      <c r="AT183" s="161">
        <v>1</v>
      </c>
      <c r="AU183" s="161">
        <v>4</v>
      </c>
      <c r="AV183" s="161">
        <v>3</v>
      </c>
      <c r="AW183" s="161">
        <v>-4</v>
      </c>
      <c r="AX183" s="161">
        <v>-2</v>
      </c>
    </row>
    <row r="184" spans="1:50" s="171" customFormat="1" ht="12.75" x14ac:dyDescent="0.2">
      <c r="A184" s="175">
        <v>1570</v>
      </c>
      <c r="B184" s="175" t="s">
        <v>407</v>
      </c>
      <c r="C184" s="197">
        <v>6</v>
      </c>
      <c r="D184" s="197">
        <v>-4</v>
      </c>
      <c r="E184" s="197">
        <v>-1</v>
      </c>
      <c r="F184" s="197">
        <v>-3</v>
      </c>
      <c r="G184" s="197">
        <v>-2</v>
      </c>
      <c r="H184" s="197">
        <v>-4</v>
      </c>
      <c r="I184" s="197">
        <v>3</v>
      </c>
      <c r="J184" s="197">
        <v>-1</v>
      </c>
      <c r="K184" s="197">
        <v>1</v>
      </c>
      <c r="L184" s="197">
        <v>-2</v>
      </c>
      <c r="M184" s="197">
        <v>-6</v>
      </c>
      <c r="N184" s="197">
        <v>13</v>
      </c>
      <c r="O184" s="197">
        <v>6</v>
      </c>
      <c r="P184" s="197">
        <v>3</v>
      </c>
      <c r="Q184" s="197">
        <v>9</v>
      </c>
      <c r="R184" s="161">
        <v>5</v>
      </c>
      <c r="S184" s="161">
        <v>5</v>
      </c>
      <c r="T184" s="161">
        <v>7</v>
      </c>
      <c r="U184" s="161">
        <v>3</v>
      </c>
      <c r="V184" s="161">
        <v>-5</v>
      </c>
      <c r="W184" s="161">
        <v>1</v>
      </c>
      <c r="X184" s="161">
        <v>5</v>
      </c>
      <c r="Y184" s="161">
        <v>-1</v>
      </c>
      <c r="Z184" s="161">
        <v>5</v>
      </c>
      <c r="AA184" s="161">
        <v>-6</v>
      </c>
      <c r="AB184" s="161">
        <v>-4</v>
      </c>
      <c r="AC184" s="161">
        <v>-1</v>
      </c>
      <c r="AD184" s="161">
        <v>4</v>
      </c>
      <c r="AE184" s="161">
        <v>-4</v>
      </c>
      <c r="AF184" s="161">
        <v>-2</v>
      </c>
      <c r="AG184" s="161">
        <v>3</v>
      </c>
      <c r="AH184" s="161">
        <v>-6</v>
      </c>
      <c r="AI184" s="161">
        <v>1</v>
      </c>
      <c r="AJ184" s="161">
        <v>0</v>
      </c>
      <c r="AK184" s="161">
        <v>-4</v>
      </c>
      <c r="AL184" s="161">
        <v>-8</v>
      </c>
      <c r="AM184" s="161">
        <v>-6</v>
      </c>
      <c r="AN184" s="161">
        <v>0</v>
      </c>
      <c r="AO184" s="161">
        <v>-5</v>
      </c>
      <c r="AP184" s="161">
        <v>-8</v>
      </c>
      <c r="AQ184" s="161">
        <v>0</v>
      </c>
      <c r="AR184" s="161">
        <v>-8</v>
      </c>
      <c r="AS184" s="161">
        <v>4</v>
      </c>
      <c r="AT184" s="161">
        <v>1</v>
      </c>
      <c r="AU184" s="161">
        <v>-1</v>
      </c>
      <c r="AV184" s="161">
        <v>-5</v>
      </c>
      <c r="AW184" s="161">
        <v>-4</v>
      </c>
      <c r="AX184" s="161">
        <v>1</v>
      </c>
    </row>
    <row r="185" spans="1:50" s="171" customFormat="1" ht="12.75" x14ac:dyDescent="0.2">
      <c r="A185" s="175">
        <v>1586</v>
      </c>
      <c r="B185" s="175" t="s">
        <v>408</v>
      </c>
      <c r="C185" s="197">
        <v>6</v>
      </c>
      <c r="D185" s="197">
        <v>2</v>
      </c>
      <c r="E185" s="197">
        <v>-5</v>
      </c>
      <c r="F185" s="197">
        <v>-8</v>
      </c>
      <c r="G185" s="197">
        <v>0</v>
      </c>
      <c r="H185" s="197">
        <v>1</v>
      </c>
      <c r="I185" s="197">
        <v>3</v>
      </c>
      <c r="J185" s="197">
        <v>-9</v>
      </c>
      <c r="K185" s="197">
        <v>2</v>
      </c>
      <c r="L185" s="197">
        <v>1</v>
      </c>
      <c r="M185" s="197">
        <v>7</v>
      </c>
      <c r="N185" s="197">
        <v>6</v>
      </c>
      <c r="O185" s="197">
        <v>-1</v>
      </c>
      <c r="P185" s="197">
        <v>11</v>
      </c>
      <c r="Q185" s="197">
        <v>2</v>
      </c>
      <c r="R185" s="161">
        <v>15</v>
      </c>
      <c r="S185" s="161">
        <v>1</v>
      </c>
      <c r="T185" s="161">
        <v>10</v>
      </c>
      <c r="U185" s="161">
        <v>7</v>
      </c>
      <c r="V185" s="161">
        <v>6</v>
      </c>
      <c r="W185" s="161">
        <v>0</v>
      </c>
      <c r="X185" s="161">
        <v>7</v>
      </c>
      <c r="Y185" s="161">
        <v>4</v>
      </c>
      <c r="Z185" s="161">
        <v>-1</v>
      </c>
      <c r="AA185" s="161">
        <v>-1</v>
      </c>
      <c r="AB185" s="161">
        <v>1</v>
      </c>
      <c r="AC185" s="161">
        <v>1</v>
      </c>
      <c r="AD185" s="161">
        <v>0</v>
      </c>
      <c r="AE185" s="161">
        <v>-1</v>
      </c>
      <c r="AF185" s="161">
        <v>-3</v>
      </c>
      <c r="AG185" s="161">
        <v>2</v>
      </c>
      <c r="AH185" s="161">
        <v>-9</v>
      </c>
      <c r="AI185" s="161">
        <v>-5</v>
      </c>
      <c r="AJ185" s="161">
        <v>-1</v>
      </c>
      <c r="AK185" s="161">
        <v>-1</v>
      </c>
      <c r="AL185" s="161">
        <v>0</v>
      </c>
      <c r="AM185" s="161">
        <v>-1</v>
      </c>
      <c r="AN185" s="161">
        <v>-2</v>
      </c>
      <c r="AO185" s="161">
        <v>2</v>
      </c>
      <c r="AP185" s="161">
        <v>3</v>
      </c>
      <c r="AQ185" s="161">
        <v>5</v>
      </c>
      <c r="AR185" s="161">
        <v>5</v>
      </c>
      <c r="AS185" s="161">
        <v>0</v>
      </c>
      <c r="AT185" s="161">
        <v>2</v>
      </c>
      <c r="AU185" s="161">
        <v>2</v>
      </c>
      <c r="AV185" s="161">
        <v>6</v>
      </c>
      <c r="AW185" s="161">
        <v>2</v>
      </c>
      <c r="AX185" s="161">
        <v>7</v>
      </c>
    </row>
    <row r="186" spans="1:50" s="171" customFormat="1" ht="12.75" x14ac:dyDescent="0.2">
      <c r="A186" s="175">
        <v>1599</v>
      </c>
      <c r="B186" s="175" t="s">
        <v>409</v>
      </c>
      <c r="C186" s="197">
        <v>-7</v>
      </c>
      <c r="D186" s="197">
        <v>0</v>
      </c>
      <c r="E186" s="197">
        <v>2</v>
      </c>
      <c r="F186" s="197">
        <v>0</v>
      </c>
      <c r="G186" s="197">
        <v>3</v>
      </c>
      <c r="H186" s="197">
        <v>3</v>
      </c>
      <c r="I186" s="197">
        <v>7</v>
      </c>
      <c r="J186" s="197">
        <v>-2</v>
      </c>
      <c r="K186" s="197">
        <v>-3</v>
      </c>
      <c r="L186" s="197">
        <v>-9</v>
      </c>
      <c r="M186" s="197">
        <v>0</v>
      </c>
      <c r="N186" s="197">
        <v>0</v>
      </c>
      <c r="O186" s="197">
        <v>3</v>
      </c>
      <c r="P186" s="197">
        <v>-1</v>
      </c>
      <c r="Q186" s="197">
        <v>11</v>
      </c>
      <c r="R186" s="161">
        <v>11</v>
      </c>
      <c r="S186" s="161">
        <v>8</v>
      </c>
      <c r="T186" s="161">
        <v>-2</v>
      </c>
      <c r="U186" s="161">
        <v>10</v>
      </c>
      <c r="V186" s="161">
        <v>0</v>
      </c>
      <c r="W186" s="161">
        <v>2</v>
      </c>
      <c r="X186" s="161">
        <v>-1</v>
      </c>
      <c r="Y186" s="161">
        <v>0</v>
      </c>
      <c r="Z186" s="161">
        <v>-3</v>
      </c>
      <c r="AA186" s="161">
        <v>-1</v>
      </c>
      <c r="AB186" s="161">
        <v>-2</v>
      </c>
      <c r="AC186" s="161">
        <v>1</v>
      </c>
      <c r="AD186" s="161">
        <v>-1</v>
      </c>
      <c r="AE186" s="161">
        <v>1</v>
      </c>
      <c r="AF186" s="161">
        <v>3</v>
      </c>
      <c r="AG186" s="161">
        <v>9</v>
      </c>
      <c r="AH186" s="161">
        <v>-2</v>
      </c>
      <c r="AI186" s="161">
        <v>1</v>
      </c>
      <c r="AJ186" s="161">
        <v>1</v>
      </c>
      <c r="AK186" s="161">
        <v>6</v>
      </c>
      <c r="AL186" s="161">
        <v>6</v>
      </c>
      <c r="AM186" s="161">
        <v>1</v>
      </c>
      <c r="AN186" s="161">
        <v>6</v>
      </c>
      <c r="AO186" s="161">
        <v>1</v>
      </c>
      <c r="AP186" s="161">
        <v>5</v>
      </c>
      <c r="AQ186" s="161">
        <v>-1</v>
      </c>
      <c r="AR186" s="161">
        <v>7</v>
      </c>
      <c r="AS186" s="161">
        <v>6</v>
      </c>
      <c r="AT186" s="161">
        <v>2</v>
      </c>
      <c r="AU186" s="161">
        <v>8</v>
      </c>
      <c r="AV186" s="161">
        <v>10</v>
      </c>
      <c r="AW186" s="161">
        <v>4</v>
      </c>
      <c r="AX186" s="161">
        <v>8</v>
      </c>
    </row>
    <row r="187" spans="1:50" s="171" customFormat="1" ht="12.75" x14ac:dyDescent="0.2">
      <c r="A187" s="175">
        <v>1603</v>
      </c>
      <c r="B187" s="175" t="s">
        <v>410</v>
      </c>
      <c r="C187" s="197">
        <v>23</v>
      </c>
      <c r="D187" s="197">
        <v>28</v>
      </c>
      <c r="E187" s="197">
        <v>32</v>
      </c>
      <c r="F187" s="197">
        <v>37</v>
      </c>
      <c r="G187" s="197">
        <v>47</v>
      </c>
      <c r="H187" s="197">
        <v>55</v>
      </c>
      <c r="I187" s="197">
        <v>45</v>
      </c>
      <c r="J187" s="197">
        <v>56</v>
      </c>
      <c r="K187" s="197">
        <v>98</v>
      </c>
      <c r="L187" s="197">
        <v>85</v>
      </c>
      <c r="M187" s="197">
        <v>75</v>
      </c>
      <c r="N187" s="197">
        <v>119</v>
      </c>
      <c r="O187" s="197">
        <v>126</v>
      </c>
      <c r="P187" s="197">
        <v>129</v>
      </c>
      <c r="Q187" s="197">
        <v>123</v>
      </c>
      <c r="R187" s="161">
        <v>145</v>
      </c>
      <c r="S187" s="161">
        <v>130</v>
      </c>
      <c r="T187" s="161">
        <v>137</v>
      </c>
      <c r="U187" s="161">
        <v>119</v>
      </c>
      <c r="V187" s="161">
        <v>129</v>
      </c>
      <c r="W187" s="161">
        <v>96</v>
      </c>
      <c r="X187" s="161">
        <v>87</v>
      </c>
      <c r="Y187" s="161">
        <v>77</v>
      </c>
      <c r="Z187" s="161">
        <v>58</v>
      </c>
      <c r="AA187" s="161">
        <v>36</v>
      </c>
      <c r="AB187" s="161">
        <v>76</v>
      </c>
      <c r="AC187" s="161">
        <v>28</v>
      </c>
      <c r="AD187" s="161">
        <v>38</v>
      </c>
      <c r="AE187" s="161">
        <v>44</v>
      </c>
      <c r="AF187" s="161">
        <v>22</v>
      </c>
      <c r="AG187" s="161">
        <v>36</v>
      </c>
      <c r="AH187" s="161">
        <v>14</v>
      </c>
      <c r="AI187" s="161">
        <v>9</v>
      </c>
      <c r="AJ187" s="161">
        <v>17</v>
      </c>
      <c r="AK187" s="161">
        <v>10</v>
      </c>
      <c r="AL187" s="161">
        <v>29</v>
      </c>
      <c r="AM187" s="161">
        <v>18</v>
      </c>
      <c r="AN187" s="161">
        <v>12</v>
      </c>
      <c r="AO187" s="161">
        <v>8</v>
      </c>
      <c r="AP187" s="161">
        <v>5</v>
      </c>
      <c r="AQ187" s="161">
        <v>5</v>
      </c>
      <c r="AR187" s="161">
        <v>9</v>
      </c>
      <c r="AS187" s="161">
        <v>21</v>
      </c>
      <c r="AT187" s="161">
        <v>12</v>
      </c>
      <c r="AU187" s="161">
        <v>7</v>
      </c>
      <c r="AV187" s="161">
        <v>24</v>
      </c>
      <c r="AW187" s="161">
        <v>25</v>
      </c>
      <c r="AX187" s="161">
        <v>20</v>
      </c>
    </row>
    <row r="188" spans="1:50" s="171" customFormat="1" ht="12.75" x14ac:dyDescent="0.2">
      <c r="A188" s="175">
        <v>1610</v>
      </c>
      <c r="B188" s="175" t="s">
        <v>411</v>
      </c>
      <c r="C188" s="197">
        <v>238</v>
      </c>
      <c r="D188" s="197">
        <v>251</v>
      </c>
      <c r="E188" s="197">
        <v>98</v>
      </c>
      <c r="F188" s="197">
        <v>296</v>
      </c>
      <c r="G188" s="197">
        <v>353</v>
      </c>
      <c r="H188" s="197">
        <v>461</v>
      </c>
      <c r="I188" s="197">
        <v>555</v>
      </c>
      <c r="J188" s="197">
        <v>664</v>
      </c>
      <c r="K188" s="197">
        <v>824</v>
      </c>
      <c r="L188" s="197">
        <v>782</v>
      </c>
      <c r="M188" s="197">
        <v>957</v>
      </c>
      <c r="N188" s="197">
        <v>1063</v>
      </c>
      <c r="O188" s="197">
        <v>1004</v>
      </c>
      <c r="P188" s="197">
        <v>1019</v>
      </c>
      <c r="Q188" s="197">
        <v>994</v>
      </c>
      <c r="R188" s="161">
        <v>940</v>
      </c>
      <c r="S188" s="161">
        <v>864</v>
      </c>
      <c r="T188" s="161">
        <v>710</v>
      </c>
      <c r="U188" s="161">
        <v>618</v>
      </c>
      <c r="V188" s="161">
        <v>498</v>
      </c>
      <c r="W188" s="161">
        <v>527</v>
      </c>
      <c r="X188" s="161">
        <v>415</v>
      </c>
      <c r="Y188" s="161">
        <v>346</v>
      </c>
      <c r="Z188" s="161">
        <v>309</v>
      </c>
      <c r="AA188" s="161">
        <v>235</v>
      </c>
      <c r="AB188" s="161">
        <v>223</v>
      </c>
      <c r="AC188" s="161">
        <v>195</v>
      </c>
      <c r="AD188" s="161">
        <v>205</v>
      </c>
      <c r="AE188" s="161">
        <v>154</v>
      </c>
      <c r="AF188" s="161">
        <v>155</v>
      </c>
      <c r="AG188" s="161">
        <v>137</v>
      </c>
      <c r="AH188" s="161">
        <v>150</v>
      </c>
      <c r="AI188" s="161">
        <v>145</v>
      </c>
      <c r="AJ188" s="161">
        <v>153</v>
      </c>
      <c r="AK188" s="161">
        <v>162</v>
      </c>
      <c r="AL188" s="161">
        <v>194</v>
      </c>
      <c r="AM188" s="161">
        <v>186</v>
      </c>
      <c r="AN188" s="161">
        <v>207</v>
      </c>
      <c r="AO188" s="161">
        <v>167</v>
      </c>
      <c r="AP188" s="161">
        <v>186</v>
      </c>
      <c r="AQ188" s="161">
        <v>189</v>
      </c>
      <c r="AR188" s="161">
        <v>245</v>
      </c>
      <c r="AS188" s="161">
        <v>210</v>
      </c>
      <c r="AT188" s="161">
        <v>254</v>
      </c>
      <c r="AU188" s="161">
        <v>229</v>
      </c>
      <c r="AV188" s="161">
        <v>171</v>
      </c>
      <c r="AW188" s="161">
        <v>190</v>
      </c>
      <c r="AX188" s="161">
        <v>144</v>
      </c>
    </row>
    <row r="189" spans="1:50" s="171" customFormat="1" ht="12.75" x14ac:dyDescent="0.2">
      <c r="A189" s="175">
        <v>1625</v>
      </c>
      <c r="B189" s="175" t="s">
        <v>412</v>
      </c>
      <c r="C189" s="197">
        <v>14</v>
      </c>
      <c r="D189" s="197">
        <v>9</v>
      </c>
      <c r="E189" s="197">
        <v>7</v>
      </c>
      <c r="F189" s="197">
        <v>12</v>
      </c>
      <c r="G189" s="197">
        <v>23</v>
      </c>
      <c r="H189" s="197">
        <v>25</v>
      </c>
      <c r="I189" s="197">
        <v>22</v>
      </c>
      <c r="J189" s="197">
        <v>37</v>
      </c>
      <c r="K189" s="197">
        <v>32</v>
      </c>
      <c r="L189" s="197">
        <v>46</v>
      </c>
      <c r="M189" s="197">
        <v>43</v>
      </c>
      <c r="N189" s="197">
        <v>51</v>
      </c>
      <c r="O189" s="197">
        <v>43</v>
      </c>
      <c r="P189" s="197">
        <v>38</v>
      </c>
      <c r="Q189" s="197">
        <v>44</v>
      </c>
      <c r="R189" s="161">
        <v>19</v>
      </c>
      <c r="S189" s="161">
        <v>30</v>
      </c>
      <c r="T189" s="161">
        <v>29</v>
      </c>
      <c r="U189" s="161">
        <v>18</v>
      </c>
      <c r="V189" s="161">
        <v>6</v>
      </c>
      <c r="W189" s="161">
        <v>7</v>
      </c>
      <c r="X189" s="161">
        <v>4</v>
      </c>
      <c r="Y189" s="161">
        <v>14</v>
      </c>
      <c r="Z189" s="161">
        <v>19</v>
      </c>
      <c r="AA189" s="161">
        <v>12</v>
      </c>
      <c r="AB189" s="161">
        <v>5</v>
      </c>
      <c r="AC189" s="161">
        <v>12</v>
      </c>
      <c r="AD189" s="161">
        <v>6</v>
      </c>
      <c r="AE189" s="161">
        <v>24</v>
      </c>
      <c r="AF189" s="161">
        <v>17</v>
      </c>
      <c r="AG189" s="161">
        <v>13</v>
      </c>
      <c r="AH189" s="161">
        <v>0</v>
      </c>
      <c r="AI189" s="161">
        <v>2</v>
      </c>
      <c r="AJ189" s="161">
        <v>-2</v>
      </c>
      <c r="AK189" s="161">
        <v>0</v>
      </c>
      <c r="AL189" s="161">
        <v>-3</v>
      </c>
      <c r="AM189" s="161">
        <v>0</v>
      </c>
      <c r="AN189" s="161">
        <v>1</v>
      </c>
      <c r="AO189" s="161">
        <v>1</v>
      </c>
      <c r="AP189" s="161">
        <v>0</v>
      </c>
      <c r="AQ189" s="161">
        <v>-2</v>
      </c>
      <c r="AR189" s="161">
        <v>-3</v>
      </c>
      <c r="AS189" s="161">
        <v>5</v>
      </c>
      <c r="AT189" s="161">
        <v>2</v>
      </c>
      <c r="AU189" s="161">
        <v>0</v>
      </c>
      <c r="AV189" s="161">
        <v>1</v>
      </c>
      <c r="AW189" s="161">
        <v>-1</v>
      </c>
      <c r="AX189" s="161">
        <v>7</v>
      </c>
    </row>
    <row r="190" spans="1:50" s="171" customFormat="1" ht="12.75" x14ac:dyDescent="0.2">
      <c r="A190" s="175">
        <v>1631</v>
      </c>
      <c r="B190" s="175" t="s">
        <v>413</v>
      </c>
      <c r="C190" s="197">
        <v>-5</v>
      </c>
      <c r="D190" s="197">
        <v>-1</v>
      </c>
      <c r="E190" s="197">
        <v>-1</v>
      </c>
      <c r="F190" s="197">
        <v>7</v>
      </c>
      <c r="G190" s="197">
        <v>0</v>
      </c>
      <c r="H190" s="197">
        <v>0</v>
      </c>
      <c r="I190" s="197">
        <v>-2</v>
      </c>
      <c r="J190" s="197">
        <v>5</v>
      </c>
      <c r="K190" s="197">
        <v>1</v>
      </c>
      <c r="L190" s="197">
        <v>2</v>
      </c>
      <c r="M190" s="197">
        <v>-2</v>
      </c>
      <c r="N190" s="197">
        <v>7</v>
      </c>
      <c r="O190" s="197">
        <v>-2</v>
      </c>
      <c r="P190" s="197">
        <v>1</v>
      </c>
      <c r="Q190" s="197">
        <v>3</v>
      </c>
      <c r="R190" s="161">
        <v>0</v>
      </c>
      <c r="S190" s="161">
        <v>-4</v>
      </c>
      <c r="T190" s="161">
        <v>4</v>
      </c>
      <c r="U190" s="161">
        <v>-1</v>
      </c>
      <c r="V190" s="161">
        <v>1</v>
      </c>
      <c r="W190" s="161">
        <v>-2</v>
      </c>
      <c r="X190" s="161">
        <v>-1</v>
      </c>
      <c r="Y190" s="161">
        <v>0</v>
      </c>
      <c r="Z190" s="161">
        <v>0</v>
      </c>
      <c r="AA190" s="161">
        <v>-1</v>
      </c>
      <c r="AB190" s="161">
        <v>-2</v>
      </c>
      <c r="AC190" s="161">
        <v>-3</v>
      </c>
      <c r="AD190" s="161">
        <v>2</v>
      </c>
      <c r="AE190" s="161">
        <v>3</v>
      </c>
      <c r="AF190" s="161">
        <v>1</v>
      </c>
      <c r="AG190" s="161">
        <v>2</v>
      </c>
      <c r="AH190" s="161">
        <v>0</v>
      </c>
      <c r="AI190" s="161">
        <v>-1</v>
      </c>
      <c r="AJ190" s="161">
        <v>-1</v>
      </c>
      <c r="AK190" s="161">
        <v>1</v>
      </c>
      <c r="AL190" s="161">
        <v>-1</v>
      </c>
      <c r="AM190" s="161">
        <v>1</v>
      </c>
      <c r="AN190" s="161">
        <v>1</v>
      </c>
      <c r="AO190" s="161">
        <v>-1</v>
      </c>
      <c r="AP190" s="161">
        <v>-2</v>
      </c>
      <c r="AQ190" s="161">
        <v>6</v>
      </c>
      <c r="AR190" s="161">
        <v>4</v>
      </c>
      <c r="AS190" s="161">
        <v>2</v>
      </c>
      <c r="AT190" s="161">
        <v>1</v>
      </c>
      <c r="AU190" s="161">
        <v>3</v>
      </c>
      <c r="AV190" s="161">
        <v>-1</v>
      </c>
      <c r="AW190" s="161">
        <v>5</v>
      </c>
      <c r="AX190" s="161">
        <v>7</v>
      </c>
    </row>
    <row r="191" spans="1:50" s="171" customFormat="1" ht="12.75" x14ac:dyDescent="0.2">
      <c r="A191" s="175">
        <v>1646</v>
      </c>
      <c r="B191" s="175" t="s">
        <v>414</v>
      </c>
      <c r="C191" s="197">
        <v>-21</v>
      </c>
      <c r="D191" s="197">
        <v>1</v>
      </c>
      <c r="E191" s="197">
        <v>6</v>
      </c>
      <c r="F191" s="197">
        <v>-15</v>
      </c>
      <c r="G191" s="197">
        <v>4</v>
      </c>
      <c r="H191" s="197">
        <v>9</v>
      </c>
      <c r="I191" s="197">
        <v>18</v>
      </c>
      <c r="J191" s="197">
        <v>7</v>
      </c>
      <c r="K191" s="197">
        <v>14</v>
      </c>
      <c r="L191" s="197">
        <v>16</v>
      </c>
      <c r="M191" s="197">
        <v>19</v>
      </c>
      <c r="N191" s="197">
        <v>31</v>
      </c>
      <c r="O191" s="197">
        <v>28</v>
      </c>
      <c r="P191" s="197">
        <v>47</v>
      </c>
      <c r="Q191" s="197">
        <v>33</v>
      </c>
      <c r="R191" s="161">
        <v>30</v>
      </c>
      <c r="S191" s="161">
        <v>37</v>
      </c>
      <c r="T191" s="161">
        <v>45</v>
      </c>
      <c r="U191" s="161">
        <v>24</v>
      </c>
      <c r="V191" s="161">
        <v>22</v>
      </c>
      <c r="W191" s="161">
        <v>12</v>
      </c>
      <c r="X191" s="161">
        <v>10</v>
      </c>
      <c r="Y191" s="161">
        <v>17</v>
      </c>
      <c r="Z191" s="161">
        <v>9</v>
      </c>
      <c r="AA191" s="161">
        <v>13</v>
      </c>
      <c r="AB191" s="161">
        <v>18</v>
      </c>
      <c r="AC191" s="161">
        <v>9</v>
      </c>
      <c r="AD191" s="161">
        <v>8</v>
      </c>
      <c r="AE191" s="161">
        <v>4</v>
      </c>
      <c r="AF191" s="161">
        <v>10</v>
      </c>
      <c r="AG191" s="161">
        <v>3</v>
      </c>
      <c r="AH191" s="161">
        <v>13</v>
      </c>
      <c r="AI191" s="161">
        <v>7</v>
      </c>
      <c r="AJ191" s="161">
        <v>7</v>
      </c>
      <c r="AK191" s="161">
        <v>7</v>
      </c>
      <c r="AL191" s="161">
        <v>1</v>
      </c>
      <c r="AM191" s="161">
        <v>4</v>
      </c>
      <c r="AN191" s="161">
        <v>2</v>
      </c>
      <c r="AO191" s="161">
        <v>6</v>
      </c>
      <c r="AP191" s="161">
        <v>7</v>
      </c>
      <c r="AQ191" s="161">
        <v>0</v>
      </c>
      <c r="AR191" s="161">
        <v>5</v>
      </c>
      <c r="AS191" s="161">
        <v>3</v>
      </c>
      <c r="AT191" s="161">
        <v>6</v>
      </c>
      <c r="AU191" s="161">
        <v>7</v>
      </c>
      <c r="AV191" s="161">
        <v>14</v>
      </c>
      <c r="AW191" s="161">
        <v>-1</v>
      </c>
      <c r="AX191" s="161">
        <v>2</v>
      </c>
    </row>
    <row r="192" spans="1:50" s="171" customFormat="1" ht="12.75" x14ac:dyDescent="0.2">
      <c r="A192" s="175">
        <v>1659</v>
      </c>
      <c r="B192" s="175" t="s">
        <v>415</v>
      </c>
      <c r="C192" s="197">
        <v>16</v>
      </c>
      <c r="D192" s="197">
        <v>9</v>
      </c>
      <c r="E192" s="197">
        <v>7</v>
      </c>
      <c r="F192" s="197">
        <v>5</v>
      </c>
      <c r="G192" s="197">
        <v>12</v>
      </c>
      <c r="H192" s="197">
        <v>13</v>
      </c>
      <c r="I192" s="197">
        <v>10</v>
      </c>
      <c r="J192" s="197">
        <v>13</v>
      </c>
      <c r="K192" s="197">
        <v>9</v>
      </c>
      <c r="L192" s="197">
        <v>6</v>
      </c>
      <c r="M192" s="197">
        <v>20</v>
      </c>
      <c r="N192" s="197">
        <v>20</v>
      </c>
      <c r="O192" s="197">
        <v>10</v>
      </c>
      <c r="P192" s="197">
        <v>17</v>
      </c>
      <c r="Q192" s="197">
        <v>19</v>
      </c>
      <c r="R192" s="161">
        <v>25</v>
      </c>
      <c r="S192" s="161">
        <v>15</v>
      </c>
      <c r="T192" s="161">
        <v>8</v>
      </c>
      <c r="U192" s="161">
        <v>7</v>
      </c>
      <c r="V192" s="161">
        <v>-4</v>
      </c>
      <c r="W192" s="161">
        <v>0</v>
      </c>
      <c r="X192" s="161">
        <v>-6</v>
      </c>
      <c r="Y192" s="161">
        <v>7</v>
      </c>
      <c r="Z192" s="161">
        <v>6</v>
      </c>
      <c r="AA192" s="161">
        <v>7</v>
      </c>
      <c r="AB192" s="161">
        <v>9</v>
      </c>
      <c r="AC192" s="161">
        <v>5</v>
      </c>
      <c r="AD192" s="161">
        <v>9</v>
      </c>
      <c r="AE192" s="161">
        <v>0</v>
      </c>
      <c r="AF192" s="161">
        <v>14</v>
      </c>
      <c r="AG192" s="161">
        <v>-5</v>
      </c>
      <c r="AH192" s="161">
        <v>7</v>
      </c>
      <c r="AI192" s="161">
        <v>10</v>
      </c>
      <c r="AJ192" s="161">
        <v>4</v>
      </c>
      <c r="AK192" s="161">
        <v>3</v>
      </c>
      <c r="AL192" s="161">
        <v>5</v>
      </c>
      <c r="AM192" s="161">
        <v>1</v>
      </c>
      <c r="AN192" s="161">
        <v>0</v>
      </c>
      <c r="AO192" s="161">
        <v>-3</v>
      </c>
      <c r="AP192" s="161">
        <v>-3</v>
      </c>
      <c r="AQ192" s="161">
        <v>-6</v>
      </c>
      <c r="AR192" s="161">
        <v>-3</v>
      </c>
      <c r="AS192" s="161">
        <v>13</v>
      </c>
      <c r="AT192" s="161">
        <v>7</v>
      </c>
      <c r="AU192" s="161">
        <v>1</v>
      </c>
      <c r="AV192" s="161">
        <v>11</v>
      </c>
      <c r="AW192" s="161">
        <v>10</v>
      </c>
      <c r="AX192" s="161">
        <v>11</v>
      </c>
    </row>
    <row r="193" spans="1:50" s="171" customFormat="1" ht="12.75" x14ac:dyDescent="0.2">
      <c r="A193" s="175">
        <v>1662</v>
      </c>
      <c r="B193" s="175" t="s">
        <v>416</v>
      </c>
      <c r="C193" s="197">
        <v>4</v>
      </c>
      <c r="D193" s="197">
        <v>2</v>
      </c>
      <c r="E193" s="197">
        <v>-3</v>
      </c>
      <c r="F193" s="197">
        <v>-1</v>
      </c>
      <c r="G193" s="197">
        <v>0</v>
      </c>
      <c r="H193" s="197">
        <v>-1</v>
      </c>
      <c r="I193" s="197">
        <v>0</v>
      </c>
      <c r="J193" s="197">
        <v>2</v>
      </c>
      <c r="K193" s="197">
        <v>1</v>
      </c>
      <c r="L193" s="197">
        <v>4</v>
      </c>
      <c r="M193" s="197">
        <v>2</v>
      </c>
      <c r="N193" s="197">
        <v>3</v>
      </c>
      <c r="O193" s="197">
        <v>3</v>
      </c>
      <c r="P193" s="197">
        <v>1</v>
      </c>
      <c r="Q193" s="197">
        <v>7</v>
      </c>
      <c r="R193" s="161">
        <v>10</v>
      </c>
      <c r="S193" s="161">
        <v>-2</v>
      </c>
      <c r="T193" s="161">
        <v>-4</v>
      </c>
      <c r="U193" s="161">
        <v>2</v>
      </c>
      <c r="V193" s="161">
        <v>0</v>
      </c>
      <c r="W193" s="161">
        <v>4</v>
      </c>
      <c r="X193" s="161">
        <v>2</v>
      </c>
      <c r="Y193" s="161">
        <v>-3</v>
      </c>
      <c r="Z193" s="161">
        <v>1</v>
      </c>
      <c r="AA193" s="161">
        <v>2</v>
      </c>
      <c r="AB193" s="161">
        <v>1</v>
      </c>
      <c r="AC193" s="161">
        <v>-6</v>
      </c>
      <c r="AD193" s="161">
        <v>-3</v>
      </c>
      <c r="AE193" s="161">
        <v>-1</v>
      </c>
      <c r="AF193" s="161">
        <v>0</v>
      </c>
      <c r="AG193" s="161">
        <v>-1</v>
      </c>
      <c r="AH193" s="161">
        <v>2</v>
      </c>
      <c r="AI193" s="161">
        <v>-1</v>
      </c>
      <c r="AJ193" s="161">
        <v>1</v>
      </c>
      <c r="AK193" s="161">
        <v>-1</v>
      </c>
      <c r="AL193" s="161">
        <v>-3</v>
      </c>
      <c r="AM193" s="161">
        <v>2</v>
      </c>
      <c r="AN193" s="161">
        <v>-1</v>
      </c>
      <c r="AO193" s="161">
        <v>-1</v>
      </c>
      <c r="AP193" s="161">
        <v>-2</v>
      </c>
      <c r="AQ193" s="161">
        <v>0</v>
      </c>
      <c r="AR193" s="161">
        <v>2</v>
      </c>
      <c r="AS193" s="161">
        <v>6</v>
      </c>
      <c r="AT193" s="161">
        <v>0</v>
      </c>
      <c r="AU193" s="161">
        <v>-1</v>
      </c>
      <c r="AV193" s="161">
        <v>0</v>
      </c>
      <c r="AW193" s="161">
        <v>-2</v>
      </c>
      <c r="AX193" s="161">
        <v>0</v>
      </c>
    </row>
    <row r="194" spans="1:50" s="171" customFormat="1" ht="12.75" x14ac:dyDescent="0.2">
      <c r="A194" s="175">
        <v>1678</v>
      </c>
      <c r="B194" s="175" t="s">
        <v>417</v>
      </c>
      <c r="C194" s="197">
        <v>67</v>
      </c>
      <c r="D194" s="197">
        <v>41</v>
      </c>
      <c r="E194" s="197">
        <v>25</v>
      </c>
      <c r="F194" s="197">
        <v>43</v>
      </c>
      <c r="G194" s="197">
        <v>68</v>
      </c>
      <c r="H194" s="197">
        <v>51</v>
      </c>
      <c r="I194" s="197">
        <v>81</v>
      </c>
      <c r="J194" s="197">
        <v>98</v>
      </c>
      <c r="K194" s="197">
        <v>83</v>
      </c>
      <c r="L194" s="197">
        <v>97</v>
      </c>
      <c r="M194" s="197">
        <v>104</v>
      </c>
      <c r="N194" s="197">
        <v>117</v>
      </c>
      <c r="O194" s="197">
        <v>127</v>
      </c>
      <c r="P194" s="197">
        <v>128</v>
      </c>
      <c r="Q194" s="197">
        <v>164</v>
      </c>
      <c r="R194" s="161">
        <v>174</v>
      </c>
      <c r="S194" s="161">
        <v>156</v>
      </c>
      <c r="T194" s="161">
        <v>156</v>
      </c>
      <c r="U194" s="161">
        <v>152</v>
      </c>
      <c r="V194" s="161">
        <v>141</v>
      </c>
      <c r="W194" s="161">
        <v>148</v>
      </c>
      <c r="X194" s="161">
        <v>137</v>
      </c>
      <c r="Y194" s="161">
        <v>106</v>
      </c>
      <c r="Z194" s="161">
        <v>126</v>
      </c>
      <c r="AA194" s="161">
        <v>84</v>
      </c>
      <c r="AB194" s="161">
        <v>72</v>
      </c>
      <c r="AC194" s="161">
        <v>64</v>
      </c>
      <c r="AD194" s="161">
        <v>51</v>
      </c>
      <c r="AE194" s="161">
        <v>42</v>
      </c>
      <c r="AF194" s="161">
        <v>45</v>
      </c>
      <c r="AG194" s="161">
        <v>34</v>
      </c>
      <c r="AH194" s="161">
        <v>32</v>
      </c>
      <c r="AI194" s="161">
        <v>10</v>
      </c>
      <c r="AJ194" s="161">
        <v>18</v>
      </c>
      <c r="AK194" s="161">
        <v>15</v>
      </c>
      <c r="AL194" s="161">
        <v>15</v>
      </c>
      <c r="AM194" s="161">
        <v>24</v>
      </c>
      <c r="AN194" s="161">
        <v>2</v>
      </c>
      <c r="AO194" s="161">
        <v>6</v>
      </c>
      <c r="AP194" s="161">
        <v>6</v>
      </c>
      <c r="AQ194" s="161">
        <v>-5</v>
      </c>
      <c r="AR194" s="161">
        <v>11</v>
      </c>
      <c r="AS194" s="161">
        <v>9</v>
      </c>
      <c r="AT194" s="161">
        <v>17</v>
      </c>
      <c r="AU194" s="161">
        <v>27</v>
      </c>
      <c r="AV194" s="161">
        <v>9</v>
      </c>
      <c r="AW194" s="161">
        <v>10</v>
      </c>
      <c r="AX194" s="161">
        <v>11</v>
      </c>
    </row>
    <row r="195" spans="1:50" s="171" customFormat="1" ht="12.75" x14ac:dyDescent="0.2">
      <c r="A195" s="175">
        <v>1684</v>
      </c>
      <c r="B195" s="175" t="s">
        <v>418</v>
      </c>
      <c r="C195" s="197">
        <v>7</v>
      </c>
      <c r="D195" s="197">
        <v>5</v>
      </c>
      <c r="E195" s="197">
        <v>3</v>
      </c>
      <c r="F195" s="197">
        <v>-1</v>
      </c>
      <c r="G195" s="197">
        <v>-2</v>
      </c>
      <c r="H195" s="197">
        <v>8</v>
      </c>
      <c r="I195" s="197">
        <v>12</v>
      </c>
      <c r="J195" s="197">
        <v>12</v>
      </c>
      <c r="K195" s="197">
        <v>14</v>
      </c>
      <c r="L195" s="197">
        <v>9</v>
      </c>
      <c r="M195" s="197">
        <v>15</v>
      </c>
      <c r="N195" s="197">
        <v>18</v>
      </c>
      <c r="O195" s="197">
        <v>19</v>
      </c>
      <c r="P195" s="197">
        <v>6</v>
      </c>
      <c r="Q195" s="197">
        <v>1</v>
      </c>
      <c r="R195" s="161">
        <v>6</v>
      </c>
      <c r="S195" s="161">
        <v>0</v>
      </c>
      <c r="T195" s="161">
        <v>10</v>
      </c>
      <c r="U195" s="161">
        <v>1</v>
      </c>
      <c r="V195" s="161">
        <v>0</v>
      </c>
      <c r="W195" s="161">
        <v>-6</v>
      </c>
      <c r="X195" s="161">
        <v>0</v>
      </c>
      <c r="Y195" s="161">
        <v>5</v>
      </c>
      <c r="Z195" s="161">
        <v>8</v>
      </c>
      <c r="AA195" s="161">
        <v>0</v>
      </c>
      <c r="AB195" s="161">
        <v>3</v>
      </c>
      <c r="AC195" s="161">
        <v>3</v>
      </c>
      <c r="AD195" s="161">
        <v>-3</v>
      </c>
      <c r="AE195" s="161">
        <v>4</v>
      </c>
      <c r="AF195" s="161">
        <v>2</v>
      </c>
      <c r="AG195" s="161">
        <v>9</v>
      </c>
      <c r="AH195" s="161">
        <v>0</v>
      </c>
      <c r="AI195" s="161">
        <v>-10</v>
      </c>
      <c r="AJ195" s="161">
        <v>-1</v>
      </c>
      <c r="AK195" s="161">
        <v>-1</v>
      </c>
      <c r="AL195" s="161">
        <v>-5</v>
      </c>
      <c r="AM195" s="161">
        <v>-4</v>
      </c>
      <c r="AN195" s="161">
        <v>-5</v>
      </c>
      <c r="AO195" s="161">
        <v>1</v>
      </c>
      <c r="AP195" s="161">
        <v>1</v>
      </c>
      <c r="AQ195" s="161">
        <v>8</v>
      </c>
      <c r="AR195" s="161">
        <v>1</v>
      </c>
      <c r="AS195" s="161">
        <v>0</v>
      </c>
      <c r="AT195" s="161">
        <v>3</v>
      </c>
      <c r="AU195" s="161">
        <v>2</v>
      </c>
      <c r="AV195" s="161">
        <v>-3</v>
      </c>
      <c r="AW195" s="161">
        <v>4</v>
      </c>
      <c r="AX195" s="161">
        <v>-1</v>
      </c>
    </row>
    <row r="196" spans="1:50" s="171" customFormat="1" ht="12.75" x14ac:dyDescent="0.2">
      <c r="A196" s="175">
        <v>1697</v>
      </c>
      <c r="B196" s="175" t="s">
        <v>419</v>
      </c>
      <c r="C196" s="197">
        <v>-2</v>
      </c>
      <c r="D196" s="197">
        <v>6</v>
      </c>
      <c r="E196" s="197">
        <v>2</v>
      </c>
      <c r="F196" s="197">
        <v>8</v>
      </c>
      <c r="G196" s="197">
        <v>5</v>
      </c>
      <c r="H196" s="197">
        <v>0</v>
      </c>
      <c r="I196" s="197">
        <v>12</v>
      </c>
      <c r="J196" s="197">
        <v>10</v>
      </c>
      <c r="K196" s="197">
        <v>9</v>
      </c>
      <c r="L196" s="197">
        <v>18</v>
      </c>
      <c r="M196" s="197">
        <v>12</v>
      </c>
      <c r="N196" s="197">
        <v>13</v>
      </c>
      <c r="O196" s="197">
        <v>7</v>
      </c>
      <c r="P196" s="197">
        <v>8</v>
      </c>
      <c r="Q196" s="197">
        <v>11</v>
      </c>
      <c r="R196" s="161">
        <v>10</v>
      </c>
      <c r="S196" s="161">
        <v>21</v>
      </c>
      <c r="T196" s="161">
        <v>17</v>
      </c>
      <c r="U196" s="161">
        <v>9</v>
      </c>
      <c r="V196" s="161">
        <v>7</v>
      </c>
      <c r="W196" s="161">
        <v>10</v>
      </c>
      <c r="X196" s="161">
        <v>3</v>
      </c>
      <c r="Y196" s="161">
        <v>14</v>
      </c>
      <c r="Z196" s="161">
        <v>3</v>
      </c>
      <c r="AA196" s="161">
        <v>-1</v>
      </c>
      <c r="AB196" s="161">
        <v>4</v>
      </c>
      <c r="AC196" s="161">
        <v>10</v>
      </c>
      <c r="AD196" s="161">
        <v>-2</v>
      </c>
      <c r="AE196" s="161">
        <v>6</v>
      </c>
      <c r="AF196" s="161">
        <v>2</v>
      </c>
      <c r="AG196" s="161">
        <v>4</v>
      </c>
      <c r="AH196" s="161">
        <v>2</v>
      </c>
      <c r="AI196" s="161">
        <v>1</v>
      </c>
      <c r="AJ196" s="161">
        <v>-1</v>
      </c>
      <c r="AK196" s="161">
        <v>-1</v>
      </c>
      <c r="AL196" s="161">
        <v>-2</v>
      </c>
      <c r="AM196" s="161">
        <v>0</v>
      </c>
      <c r="AN196" s="161">
        <v>-2</v>
      </c>
      <c r="AO196" s="161">
        <v>3</v>
      </c>
      <c r="AP196" s="161">
        <v>-3</v>
      </c>
      <c r="AQ196" s="161">
        <v>-1</v>
      </c>
      <c r="AR196" s="161">
        <v>2</v>
      </c>
      <c r="AS196" s="161">
        <v>2</v>
      </c>
      <c r="AT196" s="161">
        <v>2</v>
      </c>
      <c r="AU196" s="161">
        <v>0</v>
      </c>
      <c r="AV196" s="161">
        <v>0</v>
      </c>
      <c r="AW196" s="161">
        <v>1</v>
      </c>
      <c r="AX196" s="161">
        <v>0</v>
      </c>
    </row>
    <row r="197" spans="1:50" s="171" customFormat="1" ht="12.75" x14ac:dyDescent="0.2">
      <c r="A197" s="175">
        <v>1718</v>
      </c>
      <c r="B197" s="175" t="s">
        <v>420</v>
      </c>
      <c r="C197" s="197">
        <v>-6</v>
      </c>
      <c r="D197" s="197">
        <v>9</v>
      </c>
      <c r="E197" s="197">
        <v>-37</v>
      </c>
      <c r="F197" s="197">
        <v>-20</v>
      </c>
      <c r="G197" s="197">
        <v>11</v>
      </c>
      <c r="H197" s="197">
        <v>-7</v>
      </c>
      <c r="I197" s="197">
        <v>14</v>
      </c>
      <c r="J197" s="197">
        <v>-7</v>
      </c>
      <c r="K197" s="197">
        <v>14</v>
      </c>
      <c r="L197" s="197">
        <v>19</v>
      </c>
      <c r="M197" s="197">
        <v>24</v>
      </c>
      <c r="N197" s="197">
        <v>35</v>
      </c>
      <c r="O197" s="197">
        <v>16</v>
      </c>
      <c r="P197" s="197">
        <v>24</v>
      </c>
      <c r="Q197" s="197">
        <v>39</v>
      </c>
      <c r="R197" s="161">
        <v>32</v>
      </c>
      <c r="S197" s="161">
        <v>31</v>
      </c>
      <c r="T197" s="161">
        <v>22</v>
      </c>
      <c r="U197" s="161">
        <v>8</v>
      </c>
      <c r="V197" s="161">
        <v>-10</v>
      </c>
      <c r="W197" s="161">
        <v>12</v>
      </c>
      <c r="X197" s="161">
        <v>18</v>
      </c>
      <c r="Y197" s="161">
        <v>17</v>
      </c>
      <c r="Z197" s="161">
        <v>13</v>
      </c>
      <c r="AA197" s="161">
        <v>18</v>
      </c>
      <c r="AB197" s="161">
        <v>2</v>
      </c>
      <c r="AC197" s="161">
        <v>6</v>
      </c>
      <c r="AD197" s="161">
        <v>-1</v>
      </c>
      <c r="AE197" s="161">
        <v>-1</v>
      </c>
      <c r="AF197" s="161">
        <v>8</v>
      </c>
      <c r="AG197" s="161">
        <v>18</v>
      </c>
      <c r="AH197" s="161">
        <v>32</v>
      </c>
      <c r="AI197" s="161">
        <v>11</v>
      </c>
      <c r="AJ197" s="161">
        <v>16</v>
      </c>
      <c r="AK197" s="161">
        <v>1</v>
      </c>
      <c r="AL197" s="161">
        <v>2</v>
      </c>
      <c r="AM197" s="161">
        <v>11</v>
      </c>
      <c r="AN197" s="161">
        <v>-12</v>
      </c>
      <c r="AO197" s="161">
        <v>1</v>
      </c>
      <c r="AP197" s="161">
        <v>16</v>
      </c>
      <c r="AQ197" s="161">
        <v>22</v>
      </c>
      <c r="AR197" s="161">
        <v>-1</v>
      </c>
      <c r="AS197" s="161">
        <v>16</v>
      </c>
      <c r="AT197" s="161">
        <v>35</v>
      </c>
      <c r="AU197" s="161">
        <v>16</v>
      </c>
      <c r="AV197" s="161">
        <v>12</v>
      </c>
      <c r="AW197" s="161">
        <v>7</v>
      </c>
      <c r="AX197" s="161">
        <v>4</v>
      </c>
    </row>
    <row r="198" spans="1:50" s="171" customFormat="1" ht="12.75" x14ac:dyDescent="0.2">
      <c r="A198" s="175">
        <v>1701</v>
      </c>
      <c r="B198" s="175" t="s">
        <v>421</v>
      </c>
      <c r="C198" s="197">
        <v>-9</v>
      </c>
      <c r="D198" s="197">
        <v>-3</v>
      </c>
      <c r="E198" s="197">
        <v>-8</v>
      </c>
      <c r="F198" s="197">
        <v>1</v>
      </c>
      <c r="G198" s="197">
        <v>0</v>
      </c>
      <c r="H198" s="197">
        <v>-22</v>
      </c>
      <c r="I198" s="197">
        <v>4</v>
      </c>
      <c r="J198" s="197">
        <v>-10</v>
      </c>
      <c r="K198" s="197">
        <v>-5</v>
      </c>
      <c r="L198" s="197">
        <v>4</v>
      </c>
      <c r="M198" s="197">
        <v>16</v>
      </c>
      <c r="N198" s="197">
        <v>23</v>
      </c>
      <c r="O198" s="197">
        <v>5</v>
      </c>
      <c r="P198" s="197">
        <v>1</v>
      </c>
      <c r="Q198" s="197">
        <v>16</v>
      </c>
      <c r="R198" s="161">
        <v>4</v>
      </c>
      <c r="S198" s="161">
        <v>-3</v>
      </c>
      <c r="T198" s="161">
        <v>-2</v>
      </c>
      <c r="U198" s="161">
        <v>9</v>
      </c>
      <c r="V198" s="161">
        <v>11</v>
      </c>
      <c r="W198" s="161">
        <v>-12</v>
      </c>
      <c r="X198" s="161">
        <v>-5</v>
      </c>
      <c r="Y198" s="161">
        <v>6</v>
      </c>
      <c r="Z198" s="161">
        <v>6</v>
      </c>
      <c r="AA198" s="161">
        <v>2</v>
      </c>
      <c r="AB198" s="161">
        <v>-4</v>
      </c>
      <c r="AC198" s="161">
        <v>2</v>
      </c>
      <c r="AD198" s="161">
        <v>5</v>
      </c>
      <c r="AE198" s="161">
        <v>13</v>
      </c>
      <c r="AF198" s="161">
        <v>-4</v>
      </c>
      <c r="AG198" s="161">
        <v>-5</v>
      </c>
      <c r="AH198" s="161">
        <v>17</v>
      </c>
      <c r="AI198" s="161">
        <v>17</v>
      </c>
      <c r="AJ198" s="161">
        <v>19</v>
      </c>
      <c r="AK198" s="161">
        <v>22</v>
      </c>
      <c r="AL198" s="161">
        <v>29</v>
      </c>
      <c r="AM198" s="161">
        <v>9</v>
      </c>
      <c r="AN198" s="161">
        <v>12</v>
      </c>
      <c r="AO198" s="161">
        <v>8</v>
      </c>
      <c r="AP198" s="161">
        <v>8</v>
      </c>
      <c r="AQ198" s="161">
        <v>-14</v>
      </c>
      <c r="AR198" s="161">
        <v>7</v>
      </c>
      <c r="AS198" s="161">
        <v>15</v>
      </c>
      <c r="AT198" s="161">
        <v>28</v>
      </c>
      <c r="AU198" s="161">
        <v>13</v>
      </c>
      <c r="AV198" s="161">
        <v>22</v>
      </c>
      <c r="AW198" s="161">
        <v>25</v>
      </c>
      <c r="AX198" s="161">
        <v>28</v>
      </c>
    </row>
    <row r="199" spans="1:50" s="171" customFormat="1" ht="12.75" x14ac:dyDescent="0.2">
      <c r="A199" s="175">
        <v>1723</v>
      </c>
      <c r="B199" s="175" t="s">
        <v>422</v>
      </c>
      <c r="C199" s="197">
        <v>118</v>
      </c>
      <c r="D199" s="197">
        <v>116</v>
      </c>
      <c r="E199" s="197">
        <v>75</v>
      </c>
      <c r="F199" s="197">
        <v>132</v>
      </c>
      <c r="G199" s="197">
        <v>125</v>
      </c>
      <c r="H199" s="197">
        <v>147</v>
      </c>
      <c r="I199" s="197">
        <v>123</v>
      </c>
      <c r="J199" s="197">
        <v>162</v>
      </c>
      <c r="K199" s="197">
        <v>147</v>
      </c>
      <c r="L199" s="197">
        <v>133</v>
      </c>
      <c r="M199" s="197">
        <v>134</v>
      </c>
      <c r="N199" s="197">
        <v>120</v>
      </c>
      <c r="O199" s="197">
        <v>100</v>
      </c>
      <c r="P199" s="197">
        <v>84</v>
      </c>
      <c r="Q199" s="197">
        <v>65</v>
      </c>
      <c r="R199" s="161">
        <v>83</v>
      </c>
      <c r="S199" s="161">
        <v>74</v>
      </c>
      <c r="T199" s="161">
        <v>61</v>
      </c>
      <c r="U199" s="161">
        <v>84</v>
      </c>
      <c r="V199" s="161">
        <v>80</v>
      </c>
      <c r="W199" s="161">
        <v>56</v>
      </c>
      <c r="X199" s="161">
        <v>45</v>
      </c>
      <c r="Y199" s="161">
        <v>34</v>
      </c>
      <c r="Z199" s="161">
        <v>44</v>
      </c>
      <c r="AA199" s="161">
        <v>39</v>
      </c>
      <c r="AB199" s="161">
        <v>30</v>
      </c>
      <c r="AC199" s="161">
        <v>16</v>
      </c>
      <c r="AD199" s="161">
        <v>15</v>
      </c>
      <c r="AE199" s="161">
        <v>14</v>
      </c>
      <c r="AF199" s="161">
        <v>9</v>
      </c>
      <c r="AG199" s="161">
        <v>23</v>
      </c>
      <c r="AH199" s="161">
        <v>12</v>
      </c>
      <c r="AI199" s="161">
        <v>16</v>
      </c>
      <c r="AJ199" s="161">
        <v>11</v>
      </c>
      <c r="AK199" s="161">
        <v>15</v>
      </c>
      <c r="AL199" s="161">
        <v>9</v>
      </c>
      <c r="AM199" s="161">
        <v>0</v>
      </c>
      <c r="AN199" s="161">
        <v>10</v>
      </c>
      <c r="AO199" s="161">
        <v>14</v>
      </c>
      <c r="AP199" s="161">
        <v>14</v>
      </c>
      <c r="AQ199" s="161">
        <v>4</v>
      </c>
      <c r="AR199" s="161">
        <v>9</v>
      </c>
      <c r="AS199" s="161">
        <v>6</v>
      </c>
      <c r="AT199" s="161">
        <v>5</v>
      </c>
      <c r="AU199" s="161">
        <v>1</v>
      </c>
      <c r="AV199" s="161">
        <v>3</v>
      </c>
      <c r="AW199" s="161">
        <v>16</v>
      </c>
      <c r="AX199" s="161">
        <v>6</v>
      </c>
    </row>
    <row r="200" spans="1:50" s="171" customFormat="1" ht="12.75" x14ac:dyDescent="0.2">
      <c r="A200" s="175">
        <v>1739</v>
      </c>
      <c r="B200" s="175" t="s">
        <v>423</v>
      </c>
      <c r="C200" s="197">
        <v>-3</v>
      </c>
      <c r="D200" s="197">
        <v>1</v>
      </c>
      <c r="E200" s="197">
        <v>-3</v>
      </c>
      <c r="F200" s="197">
        <v>-4</v>
      </c>
      <c r="G200" s="197">
        <v>-11</v>
      </c>
      <c r="H200" s="197">
        <v>-4</v>
      </c>
      <c r="I200" s="197">
        <v>-2</v>
      </c>
      <c r="J200" s="197">
        <v>-6</v>
      </c>
      <c r="K200" s="197">
        <v>-2</v>
      </c>
      <c r="L200" s="197">
        <v>-3</v>
      </c>
      <c r="M200" s="197">
        <v>-2</v>
      </c>
      <c r="N200" s="197">
        <v>0</v>
      </c>
      <c r="O200" s="197">
        <v>5</v>
      </c>
      <c r="P200" s="197">
        <v>2</v>
      </c>
      <c r="Q200" s="197">
        <v>4</v>
      </c>
      <c r="R200" s="161">
        <v>1</v>
      </c>
      <c r="S200" s="161">
        <v>-1</v>
      </c>
      <c r="T200" s="161">
        <v>2</v>
      </c>
      <c r="U200" s="161">
        <v>1</v>
      </c>
      <c r="V200" s="161">
        <v>7</v>
      </c>
      <c r="W200" s="161">
        <v>-3</v>
      </c>
      <c r="X200" s="161">
        <v>-2</v>
      </c>
      <c r="Y200" s="161">
        <v>1</v>
      </c>
      <c r="Z200" s="161">
        <v>2</v>
      </c>
      <c r="AA200" s="161">
        <v>-2</v>
      </c>
      <c r="AB200" s="161">
        <v>-2</v>
      </c>
      <c r="AC200" s="161">
        <v>1</v>
      </c>
      <c r="AD200" s="161">
        <v>1</v>
      </c>
      <c r="AE200" s="161">
        <v>-3</v>
      </c>
      <c r="AF200" s="161">
        <v>-7</v>
      </c>
      <c r="AG200" s="161">
        <v>0</v>
      </c>
      <c r="AH200" s="161">
        <v>-1</v>
      </c>
      <c r="AI200" s="161">
        <v>1</v>
      </c>
      <c r="AJ200" s="161">
        <v>5</v>
      </c>
      <c r="AK200" s="161">
        <v>2</v>
      </c>
      <c r="AL200" s="161">
        <v>5</v>
      </c>
      <c r="AM200" s="161">
        <v>0</v>
      </c>
      <c r="AN200" s="161">
        <v>-8</v>
      </c>
      <c r="AO200" s="161">
        <v>0</v>
      </c>
      <c r="AP200" s="161">
        <v>-4</v>
      </c>
      <c r="AQ200" s="161">
        <v>-8</v>
      </c>
      <c r="AR200" s="161">
        <v>-5</v>
      </c>
      <c r="AS200" s="161">
        <v>1</v>
      </c>
      <c r="AT200" s="161">
        <v>2</v>
      </c>
      <c r="AU200" s="161">
        <v>-2</v>
      </c>
      <c r="AV200" s="161">
        <v>-1</v>
      </c>
      <c r="AW200" s="161">
        <v>4</v>
      </c>
      <c r="AX200" s="161">
        <v>2</v>
      </c>
    </row>
    <row r="201" spans="1:50" s="171" customFormat="1" ht="12.75" x14ac:dyDescent="0.2">
      <c r="A201" s="175">
        <v>1744</v>
      </c>
      <c r="B201" s="175" t="s">
        <v>424</v>
      </c>
      <c r="C201" s="197">
        <v>-20</v>
      </c>
      <c r="D201" s="197">
        <v>-14</v>
      </c>
      <c r="E201" s="197">
        <v>-19</v>
      </c>
      <c r="F201" s="197">
        <v>-7</v>
      </c>
      <c r="G201" s="197">
        <v>-24</v>
      </c>
      <c r="H201" s="197">
        <v>-11</v>
      </c>
      <c r="I201" s="197">
        <v>0</v>
      </c>
      <c r="J201" s="197">
        <v>-18</v>
      </c>
      <c r="K201" s="197">
        <v>-16</v>
      </c>
      <c r="L201" s="197">
        <v>-13</v>
      </c>
      <c r="M201" s="197">
        <v>-19</v>
      </c>
      <c r="N201" s="197">
        <v>-19</v>
      </c>
      <c r="O201" s="197">
        <v>-12</v>
      </c>
      <c r="P201" s="197">
        <v>-19</v>
      </c>
      <c r="Q201" s="197">
        <v>-29</v>
      </c>
      <c r="R201" s="161">
        <v>-30</v>
      </c>
      <c r="S201" s="161">
        <v>-34</v>
      </c>
      <c r="T201" s="161">
        <v>-24</v>
      </c>
      <c r="U201" s="161">
        <v>-24</v>
      </c>
      <c r="V201" s="161">
        <v>-49</v>
      </c>
      <c r="W201" s="161">
        <v>-44</v>
      </c>
      <c r="X201" s="161">
        <v>-16</v>
      </c>
      <c r="Y201" s="161">
        <v>-22</v>
      </c>
      <c r="Z201" s="161">
        <v>-11</v>
      </c>
      <c r="AA201" s="161">
        <v>-17</v>
      </c>
      <c r="AB201" s="161">
        <v>-12</v>
      </c>
      <c r="AC201" s="161">
        <v>-7</v>
      </c>
      <c r="AD201" s="161">
        <v>12</v>
      </c>
      <c r="AE201" s="161">
        <v>8</v>
      </c>
      <c r="AF201" s="161">
        <v>-12</v>
      </c>
      <c r="AG201" s="161">
        <v>-10</v>
      </c>
      <c r="AH201" s="161">
        <v>-5</v>
      </c>
      <c r="AI201" s="161">
        <v>-2</v>
      </c>
      <c r="AJ201" s="161">
        <v>2</v>
      </c>
      <c r="AK201" s="161">
        <v>0</v>
      </c>
      <c r="AL201" s="161">
        <v>-2</v>
      </c>
      <c r="AM201" s="161">
        <v>10</v>
      </c>
      <c r="AN201" s="161">
        <v>3</v>
      </c>
      <c r="AO201" s="161">
        <v>-1</v>
      </c>
      <c r="AP201" s="161">
        <v>-2</v>
      </c>
      <c r="AQ201" s="161">
        <v>4</v>
      </c>
      <c r="AR201" s="161">
        <v>0</v>
      </c>
      <c r="AS201" s="161">
        <v>12</v>
      </c>
      <c r="AT201" s="161">
        <v>5</v>
      </c>
      <c r="AU201" s="161">
        <v>7</v>
      </c>
      <c r="AV201" s="161">
        <v>10</v>
      </c>
      <c r="AW201" s="161">
        <v>9</v>
      </c>
      <c r="AX201" s="161">
        <v>4</v>
      </c>
    </row>
    <row r="202" spans="1:50" s="171" customFormat="1" ht="12.75" x14ac:dyDescent="0.2">
      <c r="A202" s="175">
        <v>1757</v>
      </c>
      <c r="B202" s="175" t="s">
        <v>425</v>
      </c>
      <c r="C202" s="197">
        <v>4</v>
      </c>
      <c r="D202" s="197">
        <v>-2</v>
      </c>
      <c r="E202" s="197">
        <v>-7</v>
      </c>
      <c r="F202" s="197">
        <v>3</v>
      </c>
      <c r="G202" s="197">
        <v>5</v>
      </c>
      <c r="H202" s="197">
        <v>5</v>
      </c>
      <c r="I202" s="197">
        <v>10</v>
      </c>
      <c r="J202" s="197">
        <v>11</v>
      </c>
      <c r="K202" s="197">
        <v>18</v>
      </c>
      <c r="L202" s="197">
        <v>19</v>
      </c>
      <c r="M202" s="197">
        <v>15</v>
      </c>
      <c r="N202" s="197">
        <v>21</v>
      </c>
      <c r="O202" s="197">
        <v>21</v>
      </c>
      <c r="P202" s="197">
        <v>12</v>
      </c>
      <c r="Q202" s="197">
        <v>8</v>
      </c>
      <c r="R202" s="161">
        <v>10</v>
      </c>
      <c r="S202" s="161">
        <v>2</v>
      </c>
      <c r="T202" s="161">
        <v>-4</v>
      </c>
      <c r="U202" s="161">
        <v>-7</v>
      </c>
      <c r="V202" s="161">
        <v>0</v>
      </c>
      <c r="W202" s="161">
        <v>-6</v>
      </c>
      <c r="X202" s="161">
        <v>1</v>
      </c>
      <c r="Y202" s="161">
        <v>-7</v>
      </c>
      <c r="Z202" s="161">
        <v>0</v>
      </c>
      <c r="AA202" s="161">
        <v>-3</v>
      </c>
      <c r="AB202" s="161">
        <v>-2</v>
      </c>
      <c r="AC202" s="161">
        <v>-1</v>
      </c>
      <c r="AD202" s="161">
        <v>0</v>
      </c>
      <c r="AE202" s="161">
        <v>-8</v>
      </c>
      <c r="AF202" s="161">
        <v>-3</v>
      </c>
      <c r="AG202" s="161">
        <v>-6</v>
      </c>
      <c r="AH202" s="161">
        <v>-4</v>
      </c>
      <c r="AI202" s="161">
        <v>-7</v>
      </c>
      <c r="AJ202" s="161">
        <v>0</v>
      </c>
      <c r="AK202" s="161">
        <v>0</v>
      </c>
      <c r="AL202" s="161">
        <v>-1</v>
      </c>
      <c r="AM202" s="161">
        <v>-2</v>
      </c>
      <c r="AN202" s="161">
        <v>-2</v>
      </c>
      <c r="AO202" s="161">
        <v>-6</v>
      </c>
      <c r="AP202" s="161">
        <v>3</v>
      </c>
      <c r="AQ202" s="161">
        <v>1</v>
      </c>
      <c r="AR202" s="161">
        <v>-2</v>
      </c>
      <c r="AS202" s="161">
        <v>0</v>
      </c>
      <c r="AT202" s="161">
        <v>-3</v>
      </c>
      <c r="AU202" s="161">
        <v>-2</v>
      </c>
      <c r="AV202" s="161">
        <v>-3</v>
      </c>
      <c r="AW202" s="161">
        <v>-3</v>
      </c>
      <c r="AX202" s="161">
        <v>0</v>
      </c>
    </row>
    <row r="203" spans="1:50" s="171" customFormat="1" ht="12.75" x14ac:dyDescent="0.2">
      <c r="A203" s="175">
        <v>1760</v>
      </c>
      <c r="B203" s="175" t="s">
        <v>426</v>
      </c>
      <c r="C203" s="197">
        <v>62</v>
      </c>
      <c r="D203" s="197">
        <v>88</v>
      </c>
      <c r="E203" s="197">
        <v>48</v>
      </c>
      <c r="F203" s="197">
        <v>75</v>
      </c>
      <c r="G203" s="197">
        <v>52</v>
      </c>
      <c r="H203" s="197">
        <v>95</v>
      </c>
      <c r="I203" s="197">
        <v>85</v>
      </c>
      <c r="J203" s="197">
        <v>78</v>
      </c>
      <c r="K203" s="197">
        <v>68</v>
      </c>
      <c r="L203" s="197">
        <v>81</v>
      </c>
      <c r="M203" s="197">
        <v>105</v>
      </c>
      <c r="N203" s="197">
        <v>99</v>
      </c>
      <c r="O203" s="197">
        <v>110</v>
      </c>
      <c r="P203" s="197">
        <v>109</v>
      </c>
      <c r="Q203" s="197">
        <v>116</v>
      </c>
      <c r="R203" s="161">
        <v>106</v>
      </c>
      <c r="S203" s="161">
        <v>136</v>
      </c>
      <c r="T203" s="161">
        <v>112</v>
      </c>
      <c r="U203" s="161">
        <v>102</v>
      </c>
      <c r="V203" s="161">
        <v>133</v>
      </c>
      <c r="W203" s="161">
        <v>139</v>
      </c>
      <c r="X203" s="161">
        <v>95</v>
      </c>
      <c r="Y203" s="161">
        <v>126</v>
      </c>
      <c r="Z203" s="161">
        <v>80</v>
      </c>
      <c r="AA203" s="161">
        <v>115</v>
      </c>
      <c r="AB203" s="161">
        <v>88</v>
      </c>
      <c r="AC203" s="161">
        <v>88</v>
      </c>
      <c r="AD203" s="161">
        <v>46</v>
      </c>
      <c r="AE203" s="161">
        <v>64</v>
      </c>
      <c r="AF203" s="161">
        <v>44</v>
      </c>
      <c r="AG203" s="161">
        <v>44</v>
      </c>
      <c r="AH203" s="161">
        <v>44</v>
      </c>
      <c r="AI203" s="161">
        <v>38</v>
      </c>
      <c r="AJ203" s="161">
        <v>40</v>
      </c>
      <c r="AK203" s="161">
        <v>32</v>
      </c>
      <c r="AL203" s="161">
        <v>50</v>
      </c>
      <c r="AM203" s="161">
        <v>18</v>
      </c>
      <c r="AN203" s="161">
        <v>14</v>
      </c>
      <c r="AO203" s="161">
        <v>-2</v>
      </c>
      <c r="AP203" s="161">
        <v>3</v>
      </c>
      <c r="AQ203" s="161">
        <v>9</v>
      </c>
      <c r="AR203" s="161">
        <v>3</v>
      </c>
      <c r="AS203" s="161">
        <v>6</v>
      </c>
      <c r="AT203" s="161">
        <v>6</v>
      </c>
      <c r="AU203" s="161">
        <v>8</v>
      </c>
      <c r="AV203" s="161">
        <v>6</v>
      </c>
      <c r="AW203" s="161">
        <v>7</v>
      </c>
      <c r="AX203" s="161">
        <v>12</v>
      </c>
    </row>
    <row r="204" spans="1:50" s="171" customFormat="1" ht="12.75" x14ac:dyDescent="0.2">
      <c r="A204" s="175">
        <v>1782</v>
      </c>
      <c r="B204" s="175" t="s">
        <v>427</v>
      </c>
      <c r="C204" s="197">
        <v>11</v>
      </c>
      <c r="D204" s="197">
        <v>9</v>
      </c>
      <c r="E204" s="197">
        <v>7</v>
      </c>
      <c r="F204" s="197">
        <v>-5</v>
      </c>
      <c r="G204" s="197">
        <v>3</v>
      </c>
      <c r="H204" s="197">
        <v>1</v>
      </c>
      <c r="I204" s="197">
        <v>6</v>
      </c>
      <c r="J204" s="197">
        <v>3</v>
      </c>
      <c r="K204" s="197">
        <v>14</v>
      </c>
      <c r="L204" s="197">
        <v>7</v>
      </c>
      <c r="M204" s="197">
        <v>11</v>
      </c>
      <c r="N204" s="197">
        <v>3</v>
      </c>
      <c r="O204" s="197">
        <v>17</v>
      </c>
      <c r="P204" s="197">
        <v>19</v>
      </c>
      <c r="Q204" s="197">
        <v>-5</v>
      </c>
      <c r="R204" s="161">
        <v>14</v>
      </c>
      <c r="S204" s="161">
        <v>24</v>
      </c>
      <c r="T204" s="161">
        <v>20</v>
      </c>
      <c r="U204" s="161">
        <v>17</v>
      </c>
      <c r="V204" s="161">
        <v>18</v>
      </c>
      <c r="W204" s="161">
        <v>15</v>
      </c>
      <c r="X204" s="161">
        <v>5</v>
      </c>
      <c r="Y204" s="161">
        <v>6</v>
      </c>
      <c r="Z204" s="161">
        <v>1</v>
      </c>
      <c r="AA204" s="161">
        <v>0</v>
      </c>
      <c r="AB204" s="161">
        <v>-1</v>
      </c>
      <c r="AC204" s="161">
        <v>-3</v>
      </c>
      <c r="AD204" s="161">
        <v>2</v>
      </c>
      <c r="AE204" s="161">
        <v>5</v>
      </c>
      <c r="AF204" s="161">
        <v>0</v>
      </c>
      <c r="AG204" s="161">
        <v>0</v>
      </c>
      <c r="AH204" s="161">
        <v>3</v>
      </c>
      <c r="AI204" s="161">
        <v>2</v>
      </c>
      <c r="AJ204" s="161">
        <v>-4</v>
      </c>
      <c r="AK204" s="161">
        <v>2</v>
      </c>
      <c r="AL204" s="161">
        <v>-1</v>
      </c>
      <c r="AM204" s="161">
        <v>-1</v>
      </c>
      <c r="AN204" s="161">
        <v>-1</v>
      </c>
      <c r="AO204" s="161">
        <v>1</v>
      </c>
      <c r="AP204" s="161">
        <v>1</v>
      </c>
      <c r="AQ204" s="161">
        <v>11</v>
      </c>
      <c r="AR204" s="161">
        <v>14</v>
      </c>
      <c r="AS204" s="161">
        <v>18</v>
      </c>
      <c r="AT204" s="161">
        <v>10</v>
      </c>
      <c r="AU204" s="161">
        <v>7</v>
      </c>
      <c r="AV204" s="161">
        <v>6</v>
      </c>
      <c r="AW204" s="161">
        <v>4</v>
      </c>
      <c r="AX204" s="161">
        <v>2</v>
      </c>
    </row>
    <row r="205" spans="1:50" s="171" customFormat="1" ht="12.75" x14ac:dyDescent="0.2">
      <c r="A205" s="175">
        <v>1776</v>
      </c>
      <c r="B205" s="175" t="s">
        <v>428</v>
      </c>
      <c r="C205" s="197">
        <v>28</v>
      </c>
      <c r="D205" s="197">
        <v>43</v>
      </c>
      <c r="E205" s="197">
        <v>51</v>
      </c>
      <c r="F205" s="197">
        <v>82</v>
      </c>
      <c r="G205" s="197">
        <v>88</v>
      </c>
      <c r="H205" s="197">
        <v>90</v>
      </c>
      <c r="I205" s="197">
        <v>85</v>
      </c>
      <c r="J205" s="197">
        <v>92</v>
      </c>
      <c r="K205" s="197">
        <v>153</v>
      </c>
      <c r="L205" s="197">
        <v>134</v>
      </c>
      <c r="M205" s="197">
        <v>203</v>
      </c>
      <c r="N205" s="197">
        <v>273</v>
      </c>
      <c r="O205" s="197">
        <v>268</v>
      </c>
      <c r="P205" s="197">
        <v>311</v>
      </c>
      <c r="Q205" s="197">
        <v>366</v>
      </c>
      <c r="R205" s="161">
        <v>342</v>
      </c>
      <c r="S205" s="161">
        <v>341</v>
      </c>
      <c r="T205" s="161">
        <v>279</v>
      </c>
      <c r="U205" s="161">
        <v>226</v>
      </c>
      <c r="V205" s="161">
        <v>155</v>
      </c>
      <c r="W205" s="161">
        <v>100</v>
      </c>
      <c r="X205" s="161">
        <v>92</v>
      </c>
      <c r="Y205" s="161">
        <v>70</v>
      </c>
      <c r="Z205" s="161">
        <v>56</v>
      </c>
      <c r="AA205" s="161">
        <v>60</v>
      </c>
      <c r="AB205" s="161">
        <v>33</v>
      </c>
      <c r="AC205" s="161">
        <v>29</v>
      </c>
      <c r="AD205" s="161">
        <v>32</v>
      </c>
      <c r="AE205" s="161">
        <v>37</v>
      </c>
      <c r="AF205" s="161">
        <v>34</v>
      </c>
      <c r="AG205" s="161">
        <v>19</v>
      </c>
      <c r="AH205" s="161">
        <v>26</v>
      </c>
      <c r="AI205" s="161">
        <v>42</v>
      </c>
      <c r="AJ205" s="161">
        <v>34</v>
      </c>
      <c r="AK205" s="161">
        <v>44</v>
      </c>
      <c r="AL205" s="161">
        <v>27</v>
      </c>
      <c r="AM205" s="161">
        <v>27</v>
      </c>
      <c r="AN205" s="161">
        <v>20</v>
      </c>
      <c r="AO205" s="161">
        <v>15</v>
      </c>
      <c r="AP205" s="161">
        <v>10</v>
      </c>
      <c r="AQ205" s="161">
        <v>1</v>
      </c>
      <c r="AR205" s="161">
        <v>-4</v>
      </c>
      <c r="AS205" s="161">
        <v>-3</v>
      </c>
      <c r="AT205" s="161">
        <v>-2</v>
      </c>
      <c r="AU205" s="161">
        <v>3</v>
      </c>
      <c r="AV205" s="161">
        <v>-1</v>
      </c>
      <c r="AW205" s="161">
        <v>-2</v>
      </c>
      <c r="AX205" s="161">
        <v>10</v>
      </c>
    </row>
    <row r="206" spans="1:50" s="171" customFormat="1" ht="12.75" x14ac:dyDescent="0.2">
      <c r="A206" s="175">
        <v>1795</v>
      </c>
      <c r="B206" s="175" t="s">
        <v>429</v>
      </c>
      <c r="C206" s="197">
        <v>6</v>
      </c>
      <c r="D206" s="197">
        <v>-1</v>
      </c>
      <c r="E206" s="197">
        <v>4</v>
      </c>
      <c r="F206" s="197">
        <v>2</v>
      </c>
      <c r="G206" s="197">
        <v>2</v>
      </c>
      <c r="H206" s="197">
        <v>-6</v>
      </c>
      <c r="I206" s="197">
        <v>9</v>
      </c>
      <c r="J206" s="197">
        <v>6</v>
      </c>
      <c r="K206" s="197">
        <v>7</v>
      </c>
      <c r="L206" s="197">
        <v>15</v>
      </c>
      <c r="M206" s="197">
        <v>6</v>
      </c>
      <c r="N206" s="197">
        <v>7</v>
      </c>
      <c r="O206" s="197">
        <v>9</v>
      </c>
      <c r="P206" s="197">
        <v>9</v>
      </c>
      <c r="Q206" s="197">
        <v>14</v>
      </c>
      <c r="R206" s="161">
        <v>10</v>
      </c>
      <c r="S206" s="161">
        <v>22</v>
      </c>
      <c r="T206" s="161">
        <v>16</v>
      </c>
      <c r="U206" s="161">
        <v>4</v>
      </c>
      <c r="V206" s="161">
        <v>18</v>
      </c>
      <c r="W206" s="161">
        <v>7</v>
      </c>
      <c r="X206" s="161">
        <v>9</v>
      </c>
      <c r="Y206" s="161">
        <v>13</v>
      </c>
      <c r="Z206" s="161">
        <v>9</v>
      </c>
      <c r="AA206" s="161">
        <v>9</v>
      </c>
      <c r="AB206" s="161">
        <v>-3</v>
      </c>
      <c r="AC206" s="161">
        <v>6</v>
      </c>
      <c r="AD206" s="161">
        <v>3</v>
      </c>
      <c r="AE206" s="161">
        <v>5</v>
      </c>
      <c r="AF206" s="161">
        <v>3</v>
      </c>
      <c r="AG206" s="161">
        <v>4</v>
      </c>
      <c r="AH206" s="161">
        <v>-2</v>
      </c>
      <c r="AI206" s="161">
        <v>-1</v>
      </c>
      <c r="AJ206" s="161">
        <v>-1</v>
      </c>
      <c r="AK206" s="161">
        <v>-1</v>
      </c>
      <c r="AL206" s="161">
        <v>0</v>
      </c>
      <c r="AM206" s="161">
        <v>-1</v>
      </c>
      <c r="AN206" s="161">
        <v>-8</v>
      </c>
      <c r="AO206" s="161">
        <v>-6</v>
      </c>
      <c r="AP206" s="161">
        <v>-3</v>
      </c>
      <c r="AQ206" s="161">
        <v>0</v>
      </c>
      <c r="AR206" s="161">
        <v>4</v>
      </c>
      <c r="AS206" s="161">
        <v>0</v>
      </c>
      <c r="AT206" s="161">
        <v>-9</v>
      </c>
      <c r="AU206" s="161">
        <v>1</v>
      </c>
      <c r="AV206" s="161">
        <v>4</v>
      </c>
      <c r="AW206" s="161">
        <v>-1</v>
      </c>
      <c r="AX206" s="161">
        <v>1</v>
      </c>
    </row>
    <row r="207" spans="1:50" s="171" customFormat="1" ht="12.75" x14ac:dyDescent="0.2">
      <c r="A207" s="175">
        <v>1809</v>
      </c>
      <c r="B207" s="175" t="s">
        <v>430</v>
      </c>
      <c r="C207" s="197">
        <v>3</v>
      </c>
      <c r="D207" s="197">
        <v>-3</v>
      </c>
      <c r="E207" s="197">
        <v>7</v>
      </c>
      <c r="F207" s="197">
        <v>18</v>
      </c>
      <c r="G207" s="197">
        <v>13</v>
      </c>
      <c r="H207" s="197">
        <v>14</v>
      </c>
      <c r="I207" s="197">
        <v>21</v>
      </c>
      <c r="J207" s="197">
        <v>6</v>
      </c>
      <c r="K207" s="197">
        <v>23</v>
      </c>
      <c r="L207" s="197">
        <v>8</v>
      </c>
      <c r="M207" s="197">
        <v>-8</v>
      </c>
      <c r="N207" s="197">
        <v>40</v>
      </c>
      <c r="O207" s="197">
        <v>-14</v>
      </c>
      <c r="P207" s="197">
        <v>57</v>
      </c>
      <c r="Q207" s="197">
        <v>45</v>
      </c>
      <c r="R207" s="161">
        <v>48</v>
      </c>
      <c r="S207" s="161">
        <v>39</v>
      </c>
      <c r="T207" s="161">
        <v>39</v>
      </c>
      <c r="U207" s="161">
        <v>29</v>
      </c>
      <c r="V207" s="161">
        <v>42</v>
      </c>
      <c r="W207" s="161">
        <v>22</v>
      </c>
      <c r="X207" s="161">
        <v>7</v>
      </c>
      <c r="Y207" s="161">
        <v>17</v>
      </c>
      <c r="Z207" s="161">
        <v>24</v>
      </c>
      <c r="AA207" s="161">
        <v>47</v>
      </c>
      <c r="AB207" s="161">
        <v>22</v>
      </c>
      <c r="AC207" s="161">
        <v>26</v>
      </c>
      <c r="AD207" s="161">
        <v>17</v>
      </c>
      <c r="AE207" s="161">
        <v>17</v>
      </c>
      <c r="AF207" s="161">
        <v>25</v>
      </c>
      <c r="AG207" s="161">
        <v>22</v>
      </c>
      <c r="AH207" s="161">
        <v>38</v>
      </c>
      <c r="AI207" s="161">
        <v>48</v>
      </c>
      <c r="AJ207" s="161">
        <v>25</v>
      </c>
      <c r="AK207" s="161">
        <v>26</v>
      </c>
      <c r="AL207" s="161">
        <v>24</v>
      </c>
      <c r="AM207" s="161">
        <v>49</v>
      </c>
      <c r="AN207" s="161">
        <v>8</v>
      </c>
      <c r="AO207" s="161">
        <v>6</v>
      </c>
      <c r="AP207" s="161">
        <v>-26</v>
      </c>
      <c r="AQ207" s="161">
        <v>-25</v>
      </c>
      <c r="AR207" s="161">
        <v>-3</v>
      </c>
      <c r="AS207" s="161">
        <v>59</v>
      </c>
      <c r="AT207" s="161">
        <v>42</v>
      </c>
      <c r="AU207" s="161">
        <v>44</v>
      </c>
      <c r="AV207" s="161">
        <v>39</v>
      </c>
      <c r="AW207" s="161">
        <v>35</v>
      </c>
      <c r="AX207" s="161">
        <v>58</v>
      </c>
    </row>
    <row r="208" spans="1:50" s="171" customFormat="1" ht="12.75" x14ac:dyDescent="0.2">
      <c r="A208" s="175">
        <v>1816</v>
      </c>
      <c r="B208" s="175" t="s">
        <v>431</v>
      </c>
      <c r="C208" s="197">
        <v>-9</v>
      </c>
      <c r="D208" s="197">
        <v>-20</v>
      </c>
      <c r="E208" s="197">
        <v>-27</v>
      </c>
      <c r="F208" s="197">
        <v>-40</v>
      </c>
      <c r="G208" s="197">
        <v>3</v>
      </c>
      <c r="H208" s="197">
        <v>12</v>
      </c>
      <c r="I208" s="197">
        <v>50</v>
      </c>
      <c r="J208" s="197">
        <v>29</v>
      </c>
      <c r="K208" s="197">
        <v>58</v>
      </c>
      <c r="L208" s="197">
        <v>62</v>
      </c>
      <c r="M208" s="197">
        <v>106</v>
      </c>
      <c r="N208" s="197">
        <v>111</v>
      </c>
      <c r="O208" s="197">
        <v>135</v>
      </c>
      <c r="P208" s="197">
        <v>158</v>
      </c>
      <c r="Q208" s="197">
        <v>169</v>
      </c>
      <c r="R208" s="161">
        <v>162</v>
      </c>
      <c r="S208" s="161">
        <v>125</v>
      </c>
      <c r="T208" s="161">
        <v>183</v>
      </c>
      <c r="U208" s="161">
        <v>123</v>
      </c>
      <c r="V208" s="161">
        <v>119</v>
      </c>
      <c r="W208" s="161">
        <v>79</v>
      </c>
      <c r="X208" s="161">
        <v>98</v>
      </c>
      <c r="Y208" s="161">
        <v>69</v>
      </c>
      <c r="Z208" s="161">
        <v>56</v>
      </c>
      <c r="AA208" s="161">
        <v>42</v>
      </c>
      <c r="AB208" s="161">
        <v>71</v>
      </c>
      <c r="AC208" s="161">
        <v>14</v>
      </c>
      <c r="AD208" s="161">
        <v>45</v>
      </c>
      <c r="AE208" s="161">
        <v>-4</v>
      </c>
      <c r="AF208" s="161">
        <v>-11</v>
      </c>
      <c r="AG208" s="161">
        <v>10</v>
      </c>
      <c r="AH208" s="161">
        <v>-36</v>
      </c>
      <c r="AI208" s="161">
        <v>-34</v>
      </c>
      <c r="AJ208" s="161">
        <v>-15</v>
      </c>
      <c r="AK208" s="161">
        <v>-26</v>
      </c>
      <c r="AL208" s="161">
        <v>-8</v>
      </c>
      <c r="AM208" s="161">
        <v>-46</v>
      </c>
      <c r="AN208" s="161">
        <v>-1</v>
      </c>
      <c r="AO208" s="161">
        <v>37</v>
      </c>
      <c r="AP208" s="161">
        <v>34</v>
      </c>
      <c r="AQ208" s="161">
        <v>27</v>
      </c>
      <c r="AR208" s="161">
        <v>36</v>
      </c>
      <c r="AS208" s="161">
        <v>50</v>
      </c>
      <c r="AT208" s="161">
        <v>48</v>
      </c>
      <c r="AU208" s="161">
        <v>70</v>
      </c>
      <c r="AV208" s="161">
        <v>68</v>
      </c>
      <c r="AW208" s="161">
        <v>73</v>
      </c>
      <c r="AX208" s="161">
        <v>77</v>
      </c>
    </row>
    <row r="209" spans="1:50" s="171" customFormat="1" ht="12.75" x14ac:dyDescent="0.2">
      <c r="A209" s="175">
        <v>1821</v>
      </c>
      <c r="B209" s="175" t="s">
        <v>432</v>
      </c>
      <c r="C209" s="197">
        <v>0</v>
      </c>
      <c r="D209" s="197">
        <v>1</v>
      </c>
      <c r="E209" s="197">
        <v>1</v>
      </c>
      <c r="F209" s="197">
        <v>1</v>
      </c>
      <c r="G209" s="197">
        <v>-3</v>
      </c>
      <c r="H209" s="197">
        <v>-4</v>
      </c>
      <c r="I209" s="197">
        <v>0</v>
      </c>
      <c r="J209" s="197">
        <v>-1</v>
      </c>
      <c r="K209" s="197">
        <v>-1</v>
      </c>
      <c r="L209" s="197">
        <v>1</v>
      </c>
      <c r="M209" s="197">
        <v>-1</v>
      </c>
      <c r="N209" s="197">
        <v>0</v>
      </c>
      <c r="O209" s="197">
        <v>-2</v>
      </c>
      <c r="P209" s="197">
        <v>-2</v>
      </c>
      <c r="Q209" s="197">
        <v>3</v>
      </c>
      <c r="R209" s="161">
        <v>2</v>
      </c>
      <c r="S209" s="161">
        <v>0</v>
      </c>
      <c r="T209" s="161">
        <v>-1</v>
      </c>
      <c r="U209" s="161">
        <v>-2</v>
      </c>
      <c r="V209" s="161">
        <v>-3</v>
      </c>
      <c r="W209" s="161">
        <v>-4</v>
      </c>
      <c r="X209" s="161">
        <v>0</v>
      </c>
      <c r="Y209" s="161">
        <v>0</v>
      </c>
      <c r="Z209" s="161">
        <v>-1</v>
      </c>
      <c r="AA209" s="161">
        <v>0</v>
      </c>
      <c r="AB209" s="161">
        <v>3</v>
      </c>
      <c r="AC209" s="161">
        <v>1</v>
      </c>
      <c r="AD209" s="161">
        <v>1</v>
      </c>
      <c r="AE209" s="161">
        <v>-3</v>
      </c>
      <c r="AF209" s="161">
        <v>1</v>
      </c>
      <c r="AG209" s="161">
        <v>1</v>
      </c>
      <c r="AH209" s="161">
        <v>2</v>
      </c>
      <c r="AI209" s="161">
        <v>-1</v>
      </c>
      <c r="AJ209" s="161">
        <v>-1</v>
      </c>
      <c r="AK209" s="161">
        <v>-3</v>
      </c>
      <c r="AL209" s="161">
        <v>-1</v>
      </c>
      <c r="AM209" s="161">
        <v>-2</v>
      </c>
      <c r="AN209" s="161">
        <v>-2</v>
      </c>
      <c r="AO209" s="161">
        <v>-1</v>
      </c>
      <c r="AP209" s="161">
        <v>1</v>
      </c>
      <c r="AQ209" s="161">
        <v>0</v>
      </c>
      <c r="AR209" s="161">
        <v>-3</v>
      </c>
      <c r="AS209" s="161">
        <v>-1</v>
      </c>
      <c r="AT209" s="161">
        <v>-2</v>
      </c>
      <c r="AU209" s="161">
        <v>-1</v>
      </c>
      <c r="AV209" s="161">
        <v>1</v>
      </c>
      <c r="AW209" s="161">
        <v>0</v>
      </c>
      <c r="AX209" s="161">
        <v>-1</v>
      </c>
    </row>
    <row r="210" spans="1:50" s="171" customFormat="1" ht="12.75" x14ac:dyDescent="0.2">
      <c r="A210" s="175">
        <v>1837</v>
      </c>
      <c r="B210" s="175" t="s">
        <v>433</v>
      </c>
      <c r="C210" s="197">
        <v>-10</v>
      </c>
      <c r="D210" s="197">
        <v>-5</v>
      </c>
      <c r="E210" s="197">
        <v>-12</v>
      </c>
      <c r="F210" s="197">
        <v>5</v>
      </c>
      <c r="G210" s="197">
        <v>-9</v>
      </c>
      <c r="H210" s="197">
        <v>-4</v>
      </c>
      <c r="I210" s="197">
        <v>-2</v>
      </c>
      <c r="J210" s="197">
        <v>-2</v>
      </c>
      <c r="K210" s="197">
        <v>3</v>
      </c>
      <c r="L210" s="197">
        <v>12</v>
      </c>
      <c r="M210" s="197">
        <v>6</v>
      </c>
      <c r="N210" s="197">
        <v>13</v>
      </c>
      <c r="O210" s="197">
        <v>6</v>
      </c>
      <c r="P210" s="197">
        <v>2</v>
      </c>
      <c r="Q210" s="197">
        <v>-1</v>
      </c>
      <c r="R210" s="161">
        <v>-15</v>
      </c>
      <c r="S210" s="161">
        <v>5</v>
      </c>
      <c r="T210" s="161">
        <v>-3</v>
      </c>
      <c r="U210" s="161">
        <v>11</v>
      </c>
      <c r="V210" s="161">
        <v>6</v>
      </c>
      <c r="W210" s="161">
        <v>-9</v>
      </c>
      <c r="X210" s="161">
        <v>0</v>
      </c>
      <c r="Y210" s="161">
        <v>12</v>
      </c>
      <c r="Z210" s="161">
        <v>2</v>
      </c>
      <c r="AA210" s="161">
        <v>-7</v>
      </c>
      <c r="AB210" s="161">
        <v>0</v>
      </c>
      <c r="AC210" s="161">
        <v>5</v>
      </c>
      <c r="AD210" s="161">
        <v>2</v>
      </c>
      <c r="AE210" s="161">
        <v>-5</v>
      </c>
      <c r="AF210" s="161">
        <v>-4</v>
      </c>
      <c r="AG210" s="161">
        <v>-3</v>
      </c>
      <c r="AH210" s="161">
        <v>1</v>
      </c>
      <c r="AI210" s="161">
        <v>2</v>
      </c>
      <c r="AJ210" s="161">
        <v>-7</v>
      </c>
      <c r="AK210" s="161">
        <v>-2</v>
      </c>
      <c r="AL210" s="161">
        <v>0</v>
      </c>
      <c r="AM210" s="161">
        <v>-4</v>
      </c>
      <c r="AN210" s="161">
        <v>-7</v>
      </c>
      <c r="AO210" s="161">
        <v>1</v>
      </c>
      <c r="AP210" s="161">
        <v>-1</v>
      </c>
      <c r="AQ210" s="161">
        <v>4</v>
      </c>
      <c r="AR210" s="161">
        <v>-5</v>
      </c>
      <c r="AS210" s="161">
        <v>0</v>
      </c>
      <c r="AT210" s="161">
        <v>7</v>
      </c>
      <c r="AU210" s="161">
        <v>3</v>
      </c>
      <c r="AV210" s="161">
        <v>9</v>
      </c>
      <c r="AW210" s="161">
        <v>6</v>
      </c>
      <c r="AX210" s="161">
        <v>6</v>
      </c>
    </row>
    <row r="211" spans="1:50" s="171" customFormat="1" ht="12.75" x14ac:dyDescent="0.2">
      <c r="A211" s="83"/>
      <c r="B211" s="83"/>
      <c r="C211" s="83"/>
      <c r="D211" s="83"/>
      <c r="E211" s="83"/>
      <c r="F211" s="83"/>
      <c r="G211" s="83"/>
      <c r="H211" s="83"/>
      <c r="I211" s="83"/>
      <c r="J211" s="83"/>
      <c r="K211" s="83"/>
      <c r="L211" s="83"/>
      <c r="M211" s="83"/>
      <c r="N211" s="83"/>
      <c r="O211" s="83"/>
      <c r="P211" s="83"/>
      <c r="Q211" s="83"/>
      <c r="R211" s="161"/>
      <c r="S211" s="161"/>
      <c r="T211" s="161"/>
      <c r="U211" s="161"/>
      <c r="V211" s="161"/>
      <c r="W211" s="161"/>
      <c r="X211" s="161"/>
      <c r="Y211" s="161"/>
      <c r="Z211" s="161"/>
      <c r="AA211" s="161"/>
      <c r="AB211" s="161"/>
      <c r="AC211" s="161"/>
      <c r="AD211" s="161"/>
      <c r="AE211" s="161"/>
      <c r="AF211" s="161"/>
      <c r="AG211" s="161"/>
      <c r="AH211" s="161"/>
      <c r="AI211" s="161"/>
      <c r="AJ211" s="161"/>
      <c r="AK211" s="161"/>
      <c r="AL211" s="161"/>
      <c r="AM211" s="161"/>
      <c r="AN211" s="161"/>
      <c r="AO211" s="161"/>
      <c r="AP211" s="161"/>
      <c r="AQ211" s="161"/>
      <c r="AR211" s="161"/>
      <c r="AS211" s="161"/>
      <c r="AT211" s="161"/>
      <c r="AU211" s="161"/>
      <c r="AV211" s="161"/>
      <c r="AW211" s="161"/>
      <c r="AX211" s="161"/>
    </row>
    <row r="212" spans="1:50" s="171" customFormat="1" x14ac:dyDescent="0.25">
      <c r="A212" s="192"/>
      <c r="B212" s="191" t="s">
        <v>455</v>
      </c>
      <c r="C212" s="170">
        <v>2022</v>
      </c>
      <c r="D212" s="170">
        <v>2021</v>
      </c>
      <c r="E212" s="170">
        <v>2020</v>
      </c>
      <c r="F212" s="170">
        <v>2019</v>
      </c>
      <c r="G212" s="170">
        <v>2018</v>
      </c>
      <c r="H212" s="170">
        <v>2017</v>
      </c>
      <c r="I212" s="170">
        <v>2016</v>
      </c>
      <c r="J212" s="170">
        <v>2015</v>
      </c>
      <c r="K212" s="170">
        <v>2014</v>
      </c>
      <c r="L212" s="170">
        <v>2013</v>
      </c>
      <c r="M212" s="170">
        <v>2012</v>
      </c>
      <c r="N212" s="170">
        <v>2011</v>
      </c>
      <c r="O212" s="170">
        <v>2010</v>
      </c>
      <c r="P212" s="170">
        <v>2009</v>
      </c>
      <c r="Q212" s="170">
        <v>2008</v>
      </c>
      <c r="R212" s="170">
        <v>2007</v>
      </c>
      <c r="S212" s="170">
        <v>2006</v>
      </c>
      <c r="T212" s="170">
        <v>2005</v>
      </c>
      <c r="U212" s="170">
        <v>2004</v>
      </c>
      <c r="V212" s="170">
        <v>2003</v>
      </c>
      <c r="W212" s="170">
        <v>2002</v>
      </c>
      <c r="X212" s="170">
        <v>2001</v>
      </c>
      <c r="Y212" s="170">
        <v>2000</v>
      </c>
      <c r="Z212" s="170">
        <v>1999</v>
      </c>
      <c r="AA212" s="170">
        <v>1998</v>
      </c>
      <c r="AB212" s="170">
        <v>1997</v>
      </c>
      <c r="AC212" s="170">
        <v>1996</v>
      </c>
      <c r="AD212" s="170">
        <v>1995</v>
      </c>
      <c r="AE212" s="170">
        <v>1994</v>
      </c>
      <c r="AF212" s="170">
        <v>1993</v>
      </c>
      <c r="AG212" s="170">
        <v>1992</v>
      </c>
      <c r="AH212" s="170">
        <v>1991</v>
      </c>
      <c r="AI212" s="170">
        <v>1990</v>
      </c>
      <c r="AJ212" s="170">
        <v>1989</v>
      </c>
      <c r="AK212" s="170">
        <v>1988</v>
      </c>
      <c r="AL212" s="194">
        <v>1987</v>
      </c>
      <c r="AM212" s="195">
        <v>1986</v>
      </c>
      <c r="AN212" s="196">
        <v>1985</v>
      </c>
      <c r="AO212" s="166">
        <v>1984</v>
      </c>
      <c r="AP212" s="166">
        <v>1983</v>
      </c>
      <c r="AQ212" s="166">
        <v>1982</v>
      </c>
      <c r="AR212" s="166">
        <v>1981</v>
      </c>
      <c r="AS212" s="166">
        <v>1980</v>
      </c>
      <c r="AT212" s="166">
        <v>1979</v>
      </c>
      <c r="AU212" s="166">
        <v>1978</v>
      </c>
      <c r="AV212" s="166">
        <v>1977</v>
      </c>
      <c r="AW212" s="166">
        <v>1976</v>
      </c>
      <c r="AX212" s="166">
        <v>1975</v>
      </c>
    </row>
    <row r="213" spans="1:50" s="171" customFormat="1" ht="12.75" x14ac:dyDescent="0.2">
      <c r="A213" s="193"/>
      <c r="B213" s="193"/>
      <c r="C213" s="193"/>
      <c r="D213" s="193"/>
      <c r="E213" s="193"/>
      <c r="F213" s="193"/>
      <c r="G213" s="193"/>
      <c r="H213" s="193"/>
      <c r="I213" s="193"/>
      <c r="J213" s="193"/>
      <c r="K213" s="193"/>
      <c r="L213" s="193"/>
      <c r="M213" s="193"/>
      <c r="N213" s="193"/>
      <c r="O213" s="83"/>
      <c r="P213" s="83"/>
      <c r="Q213" s="83"/>
      <c r="R213" s="161"/>
      <c r="S213" s="161"/>
      <c r="T213" s="161"/>
      <c r="U213" s="161"/>
      <c r="V213" s="161"/>
      <c r="W213" s="161"/>
      <c r="X213" s="161"/>
      <c r="Y213" s="161"/>
      <c r="Z213" s="161"/>
      <c r="AA213" s="161"/>
      <c r="AB213" s="161"/>
      <c r="AC213" s="161"/>
      <c r="AD213" s="161"/>
      <c r="AE213" s="161"/>
      <c r="AF213" s="161"/>
      <c r="AG213" s="161"/>
      <c r="AH213" s="161"/>
      <c r="AI213" s="161"/>
      <c r="AJ213" s="161"/>
      <c r="AK213" s="161"/>
      <c r="AL213" s="161"/>
      <c r="AM213" s="161"/>
      <c r="AN213" s="161"/>
      <c r="AO213" s="161"/>
      <c r="AP213" s="161"/>
      <c r="AQ213" s="161"/>
      <c r="AR213" s="161"/>
      <c r="AS213" s="161"/>
      <c r="AT213" s="161"/>
      <c r="AU213" s="161"/>
      <c r="AV213" s="161"/>
      <c r="AW213" s="161"/>
      <c r="AX213" s="161"/>
    </row>
    <row r="214" spans="1:50" s="171" customFormat="1" x14ac:dyDescent="0.2">
      <c r="A214" s="188"/>
      <c r="B214" s="188" t="s">
        <v>434</v>
      </c>
      <c r="C214" s="198">
        <v>-193</v>
      </c>
      <c r="D214" s="198">
        <f t="shared" ref="D214:E214" si="1">SUM(D215:D225)</f>
        <v>1509</v>
      </c>
      <c r="E214" s="198">
        <f t="shared" si="1"/>
        <v>-14291</v>
      </c>
      <c r="F214" s="198">
        <f t="shared" ref="F214:G214" si="2">SUM(F215:F225)</f>
        <v>8576</v>
      </c>
      <c r="G214" s="198">
        <f t="shared" si="2"/>
        <v>10955</v>
      </c>
      <c r="H214" s="198">
        <f t="shared" ref="H214:O214" si="3">SUM(H215:H225)</f>
        <v>13486</v>
      </c>
      <c r="I214" s="198">
        <f>SUM(I215:I225)</f>
        <v>18046</v>
      </c>
      <c r="J214" s="198">
        <f t="shared" si="3"/>
        <v>18020</v>
      </c>
      <c r="K214" s="198">
        <f t="shared" si="3"/>
        <v>22441</v>
      </c>
      <c r="L214" s="198">
        <f t="shared" si="3"/>
        <v>22950</v>
      </c>
      <c r="M214" s="198">
        <f t="shared" si="3"/>
        <v>26575</v>
      </c>
      <c r="N214" s="198">
        <f t="shared" si="3"/>
        <v>30409</v>
      </c>
      <c r="O214" s="198">
        <f t="shared" si="3"/>
        <v>33248</v>
      </c>
      <c r="P214" s="198">
        <f t="shared" ref="P214:AV214" si="4">SUM(P215:P225)</f>
        <v>34627</v>
      </c>
      <c r="Q214" s="198">
        <f t="shared" si="4"/>
        <v>37471</v>
      </c>
      <c r="R214" s="198">
        <f t="shared" si="4"/>
        <v>33447</v>
      </c>
      <c r="S214" s="198">
        <f t="shared" si="4"/>
        <v>32062</v>
      </c>
      <c r="T214" s="198">
        <f t="shared" si="4"/>
        <v>28526</v>
      </c>
      <c r="U214" s="198">
        <f t="shared" si="4"/>
        <v>28741</v>
      </c>
      <c r="V214" s="198">
        <f t="shared" si="4"/>
        <v>25620</v>
      </c>
      <c r="W214" s="198">
        <f t="shared" si="4"/>
        <v>23888</v>
      </c>
      <c r="X214" s="198">
        <f t="shared" si="4"/>
        <v>21195</v>
      </c>
      <c r="Y214" s="198">
        <f t="shared" si="4"/>
        <v>18785</v>
      </c>
      <c r="Z214" s="198">
        <f t="shared" si="4"/>
        <v>13900</v>
      </c>
      <c r="AA214" s="198">
        <f t="shared" si="4"/>
        <v>11148</v>
      </c>
      <c r="AB214" s="198">
        <f t="shared" si="4"/>
        <v>13035</v>
      </c>
      <c r="AC214" s="198">
        <f t="shared" si="4"/>
        <v>10680</v>
      </c>
      <c r="AD214" s="198">
        <f t="shared" si="4"/>
        <v>10529</v>
      </c>
      <c r="AE214" s="198">
        <f t="shared" si="4"/>
        <v>12005</v>
      </c>
      <c r="AF214" s="198">
        <f t="shared" si="4"/>
        <v>13833</v>
      </c>
      <c r="AG214" s="198">
        <f t="shared" si="4"/>
        <v>15764</v>
      </c>
      <c r="AH214" s="198">
        <f t="shared" si="4"/>
        <v>13444</v>
      </c>
      <c r="AI214" s="198">
        <f t="shared" si="4"/>
        <v>15032</v>
      </c>
      <c r="AJ214" s="198">
        <f t="shared" si="4"/>
        <v>17735</v>
      </c>
      <c r="AK214" s="198">
        <f t="shared" si="4"/>
        <v>18753</v>
      </c>
      <c r="AL214" s="198">
        <f t="shared" si="4"/>
        <v>21872</v>
      </c>
      <c r="AM214" s="198">
        <f t="shared" si="4"/>
        <v>23996</v>
      </c>
      <c r="AN214" s="198">
        <f t="shared" si="4"/>
        <v>25292</v>
      </c>
      <c r="AO214" s="198">
        <f t="shared" si="4"/>
        <v>29431</v>
      </c>
      <c r="AP214" s="198">
        <f t="shared" si="4"/>
        <v>30392</v>
      </c>
      <c r="AQ214" s="198">
        <f t="shared" si="4"/>
        <v>36935</v>
      </c>
      <c r="AR214" s="198">
        <f t="shared" si="4"/>
        <v>38716</v>
      </c>
      <c r="AS214" s="198">
        <f t="shared" si="4"/>
        <v>44771</v>
      </c>
      <c r="AT214" s="198">
        <f t="shared" si="4"/>
        <v>51732</v>
      </c>
      <c r="AU214" s="198">
        <f t="shared" si="4"/>
        <v>56491</v>
      </c>
      <c r="AV214" s="198">
        <f t="shared" si="4"/>
        <v>60680</v>
      </c>
      <c r="AW214" s="198">
        <f>SUM(AW215:AW225)</f>
        <v>65186</v>
      </c>
      <c r="AX214" s="198">
        <f>SUM(AX215:AX225)</f>
        <v>63921</v>
      </c>
    </row>
    <row r="215" spans="1:50" s="171" customFormat="1" ht="12.75" x14ac:dyDescent="0.2">
      <c r="A215" s="189" t="s">
        <v>435</v>
      </c>
      <c r="B215" s="188" t="s">
        <v>436</v>
      </c>
      <c r="C215" s="197">
        <v>-4307</v>
      </c>
      <c r="D215" s="197">
        <v>-3746</v>
      </c>
      <c r="E215" s="197">
        <f>E88</f>
        <v>-13522</v>
      </c>
      <c r="F215" s="197">
        <f t="shared" ref="F215:G215" si="5">F88</f>
        <v>-166</v>
      </c>
      <c r="G215" s="197">
        <f t="shared" si="5"/>
        <v>-179</v>
      </c>
      <c r="H215" s="197">
        <f t="shared" ref="H215:O215" si="6">H88</f>
        <v>438</v>
      </c>
      <c r="I215" s="197">
        <f>I88</f>
        <v>2353</v>
      </c>
      <c r="J215" s="197">
        <f t="shared" si="6"/>
        <v>1899</v>
      </c>
      <c r="K215" s="197">
        <f t="shared" si="6"/>
        <v>3882</v>
      </c>
      <c r="L215" s="197">
        <f t="shared" si="6"/>
        <v>4069</v>
      </c>
      <c r="M215" s="197">
        <f t="shared" si="6"/>
        <v>5096</v>
      </c>
      <c r="N215" s="197">
        <f t="shared" si="6"/>
        <v>6395</v>
      </c>
      <c r="O215" s="197">
        <f t="shared" si="6"/>
        <v>7896</v>
      </c>
      <c r="P215" s="197">
        <f t="shared" ref="P215:AV215" si="7">P88</f>
        <v>8838</v>
      </c>
      <c r="Q215" s="197">
        <f t="shared" si="7"/>
        <v>9639</v>
      </c>
      <c r="R215" s="197">
        <f t="shared" si="7"/>
        <v>7577</v>
      </c>
      <c r="S215" s="197">
        <f t="shared" si="7"/>
        <v>6978</v>
      </c>
      <c r="T215" s="197">
        <f t="shared" si="7"/>
        <v>5351</v>
      </c>
      <c r="U215" s="197">
        <f t="shared" si="7"/>
        <v>6324</v>
      </c>
      <c r="V215" s="197">
        <f t="shared" si="7"/>
        <v>4679</v>
      </c>
      <c r="W215" s="197">
        <f t="shared" si="7"/>
        <v>4484</v>
      </c>
      <c r="X215" s="197">
        <f t="shared" si="7"/>
        <v>3439</v>
      </c>
      <c r="Y215" s="197">
        <f t="shared" si="7"/>
        <v>1961</v>
      </c>
      <c r="Z215" s="197">
        <f t="shared" si="7"/>
        <v>-389</v>
      </c>
      <c r="AA215" s="197">
        <f t="shared" si="7"/>
        <v>-1635</v>
      </c>
      <c r="AB215" s="197">
        <f t="shared" si="7"/>
        <v>338</v>
      </c>
      <c r="AC215" s="197">
        <f t="shared" si="7"/>
        <v>-975</v>
      </c>
      <c r="AD215" s="197">
        <f t="shared" si="7"/>
        <v>-1494</v>
      </c>
      <c r="AE215" s="197">
        <f t="shared" si="7"/>
        <v>-54</v>
      </c>
      <c r="AF215" s="197">
        <f t="shared" si="7"/>
        <v>417</v>
      </c>
      <c r="AG215" s="197">
        <f t="shared" si="7"/>
        <v>1647</v>
      </c>
      <c r="AH215" s="197">
        <f t="shared" si="7"/>
        <v>240</v>
      </c>
      <c r="AI215" s="197">
        <f t="shared" si="7"/>
        <v>1021</v>
      </c>
      <c r="AJ215" s="197">
        <f t="shared" si="7"/>
        <v>3127</v>
      </c>
      <c r="AK215" s="197">
        <f t="shared" si="7"/>
        <v>3337</v>
      </c>
      <c r="AL215" s="197">
        <f t="shared" si="7"/>
        <v>4949</v>
      </c>
      <c r="AM215" s="197">
        <f t="shared" si="7"/>
        <v>6269</v>
      </c>
      <c r="AN215" s="197">
        <f t="shared" si="7"/>
        <v>7491</v>
      </c>
      <c r="AO215" s="197">
        <f t="shared" si="7"/>
        <v>10362</v>
      </c>
      <c r="AP215" s="197">
        <f t="shared" si="7"/>
        <v>11353</v>
      </c>
      <c r="AQ215" s="197">
        <f t="shared" si="7"/>
        <v>16382</v>
      </c>
      <c r="AR215" s="197">
        <f t="shared" si="7"/>
        <v>15785</v>
      </c>
      <c r="AS215" s="197">
        <f t="shared" si="7"/>
        <v>18258</v>
      </c>
      <c r="AT215" s="197">
        <f t="shared" si="7"/>
        <v>21705</v>
      </c>
      <c r="AU215" s="197">
        <f t="shared" si="7"/>
        <v>25780</v>
      </c>
      <c r="AV215" s="197">
        <f t="shared" si="7"/>
        <v>30771</v>
      </c>
      <c r="AW215" s="197">
        <f>AW88</f>
        <v>34344</v>
      </c>
      <c r="AX215" s="197">
        <f>AX88</f>
        <v>35911</v>
      </c>
    </row>
    <row r="216" spans="1:50" s="171" customFormat="1" ht="12.75" x14ac:dyDescent="0.2">
      <c r="A216" s="189" t="s">
        <v>437</v>
      </c>
      <c r="B216" s="188" t="s">
        <v>438</v>
      </c>
      <c r="C216" s="197">
        <v>818</v>
      </c>
      <c r="D216" s="197">
        <v>882</v>
      </c>
      <c r="E216" s="197">
        <f t="shared" ref="E216:AX216" si="8">(E15+E18+E52+E57+E157+E162+E181)</f>
        <v>150</v>
      </c>
      <c r="F216" s="197">
        <f t="shared" si="8"/>
        <v>1226</v>
      </c>
      <c r="G216" s="197">
        <f t="shared" si="8"/>
        <v>1355</v>
      </c>
      <c r="H216" s="197">
        <f t="shared" si="8"/>
        <v>1454</v>
      </c>
      <c r="I216" s="197">
        <f t="shared" si="8"/>
        <v>1850</v>
      </c>
      <c r="J216" s="197">
        <f t="shared" si="8"/>
        <v>1744</v>
      </c>
      <c r="K216" s="197">
        <f t="shared" si="8"/>
        <v>1945</v>
      </c>
      <c r="L216" s="197">
        <f t="shared" si="8"/>
        <v>1945</v>
      </c>
      <c r="M216" s="197">
        <f t="shared" si="8"/>
        <v>2146</v>
      </c>
      <c r="N216" s="197">
        <f t="shared" si="8"/>
        <v>2232</v>
      </c>
      <c r="O216" s="197">
        <f t="shared" si="8"/>
        <v>2395</v>
      </c>
      <c r="P216" s="197">
        <f t="shared" si="8"/>
        <v>2419</v>
      </c>
      <c r="Q216" s="197">
        <f t="shared" si="8"/>
        <v>2485</v>
      </c>
      <c r="R216" s="197">
        <f t="shared" si="8"/>
        <v>2265</v>
      </c>
      <c r="S216" s="197">
        <f t="shared" si="8"/>
        <v>2255</v>
      </c>
      <c r="T216" s="197">
        <f t="shared" si="8"/>
        <v>2263</v>
      </c>
      <c r="U216" s="197">
        <f t="shared" si="8"/>
        <v>2155</v>
      </c>
      <c r="V216" s="197">
        <f t="shared" si="8"/>
        <v>2212</v>
      </c>
      <c r="W216" s="197">
        <f t="shared" si="8"/>
        <v>2150</v>
      </c>
      <c r="X216" s="197">
        <f t="shared" si="8"/>
        <v>2056</v>
      </c>
      <c r="Y216" s="197">
        <f t="shared" si="8"/>
        <v>2102</v>
      </c>
      <c r="Z216" s="197">
        <f t="shared" si="8"/>
        <v>2037</v>
      </c>
      <c r="AA216" s="197">
        <f t="shared" si="8"/>
        <v>1865</v>
      </c>
      <c r="AB216" s="197">
        <f t="shared" si="8"/>
        <v>1788</v>
      </c>
      <c r="AC216" s="197">
        <f t="shared" si="8"/>
        <v>1749</v>
      </c>
      <c r="AD216" s="197">
        <f t="shared" si="8"/>
        <v>1717</v>
      </c>
      <c r="AE216" s="197">
        <f t="shared" si="8"/>
        <v>1547</v>
      </c>
      <c r="AF216" s="197">
        <f t="shared" si="8"/>
        <v>1732</v>
      </c>
      <c r="AG216" s="197">
        <f t="shared" si="8"/>
        <v>1744</v>
      </c>
      <c r="AH216" s="197">
        <f t="shared" si="8"/>
        <v>1677</v>
      </c>
      <c r="AI216" s="197">
        <f t="shared" si="8"/>
        <v>1514</v>
      </c>
      <c r="AJ216" s="197">
        <f t="shared" si="8"/>
        <v>1531</v>
      </c>
      <c r="AK216" s="197">
        <f t="shared" si="8"/>
        <v>1637</v>
      </c>
      <c r="AL216" s="197">
        <f t="shared" si="8"/>
        <v>1666</v>
      </c>
      <c r="AM216" s="197">
        <f t="shared" si="8"/>
        <v>1689</v>
      </c>
      <c r="AN216" s="197">
        <f t="shared" si="8"/>
        <v>1607</v>
      </c>
      <c r="AO216" s="197">
        <f t="shared" si="8"/>
        <v>1724</v>
      </c>
      <c r="AP216" s="197">
        <f t="shared" si="8"/>
        <v>1737</v>
      </c>
      <c r="AQ216" s="197">
        <f t="shared" si="8"/>
        <v>1694</v>
      </c>
      <c r="AR216" s="197">
        <f t="shared" si="8"/>
        <v>1860</v>
      </c>
      <c r="AS216" s="197">
        <f t="shared" si="8"/>
        <v>2292</v>
      </c>
      <c r="AT216" s="197">
        <f t="shared" si="8"/>
        <v>2381</v>
      </c>
      <c r="AU216" s="197">
        <f t="shared" si="8"/>
        <v>2685</v>
      </c>
      <c r="AV216" s="197">
        <f t="shared" si="8"/>
        <v>2650</v>
      </c>
      <c r="AW216" s="197">
        <f t="shared" si="8"/>
        <v>2857</v>
      </c>
      <c r="AX216" s="197">
        <f t="shared" si="8"/>
        <v>2687</v>
      </c>
    </row>
    <row r="217" spans="1:50" s="171" customFormat="1" ht="12.75" x14ac:dyDescent="0.2">
      <c r="A217" s="189" t="s">
        <v>439</v>
      </c>
      <c r="B217" s="188" t="s">
        <v>440</v>
      </c>
      <c r="C217" s="197">
        <v>1322</v>
      </c>
      <c r="D217" s="197">
        <v>1372</v>
      </c>
      <c r="E217" s="197">
        <f t="shared" ref="E217:AX217" si="9">(E11+E14+E23+E60+E114+E132+E151+E158+E174+E194)</f>
        <v>107</v>
      </c>
      <c r="F217" s="197">
        <f t="shared" si="9"/>
        <v>2089</v>
      </c>
      <c r="G217" s="197">
        <f t="shared" si="9"/>
        <v>2642</v>
      </c>
      <c r="H217" s="197">
        <f t="shared" si="9"/>
        <v>2950</v>
      </c>
      <c r="I217" s="197">
        <f t="shared" si="9"/>
        <v>3372</v>
      </c>
      <c r="J217" s="197">
        <f t="shared" si="9"/>
        <v>3560</v>
      </c>
      <c r="K217" s="197">
        <f t="shared" si="9"/>
        <v>3892</v>
      </c>
      <c r="L217" s="197">
        <f t="shared" si="9"/>
        <v>3932</v>
      </c>
      <c r="M217" s="197">
        <f t="shared" si="9"/>
        <v>4664</v>
      </c>
      <c r="N217" s="197">
        <f t="shared" si="9"/>
        <v>4679</v>
      </c>
      <c r="O217" s="197">
        <f t="shared" si="9"/>
        <v>5125</v>
      </c>
      <c r="P217" s="197">
        <f t="shared" si="9"/>
        <v>5043</v>
      </c>
      <c r="Q217" s="197">
        <f t="shared" si="9"/>
        <v>5647</v>
      </c>
      <c r="R217" s="197">
        <f t="shared" si="9"/>
        <v>5435</v>
      </c>
      <c r="S217" s="197">
        <f t="shared" si="9"/>
        <v>4962</v>
      </c>
      <c r="T217" s="197">
        <f t="shared" si="9"/>
        <v>4741</v>
      </c>
      <c r="U217" s="197">
        <f t="shared" si="9"/>
        <v>4561</v>
      </c>
      <c r="V217" s="197">
        <f t="shared" si="9"/>
        <v>4247</v>
      </c>
      <c r="W217" s="197">
        <f t="shared" si="9"/>
        <v>3992</v>
      </c>
      <c r="X217" s="197">
        <f t="shared" si="9"/>
        <v>3712</v>
      </c>
      <c r="Y217" s="197">
        <f t="shared" si="9"/>
        <v>3506</v>
      </c>
      <c r="Z217" s="197">
        <f t="shared" si="9"/>
        <v>3085</v>
      </c>
      <c r="AA217" s="197">
        <f t="shared" si="9"/>
        <v>2720</v>
      </c>
      <c r="AB217" s="197">
        <f t="shared" si="9"/>
        <v>2802</v>
      </c>
      <c r="AC217" s="197">
        <f t="shared" si="9"/>
        <v>2685</v>
      </c>
      <c r="AD217" s="197">
        <f t="shared" si="9"/>
        <v>2813</v>
      </c>
      <c r="AE217" s="197">
        <f t="shared" si="9"/>
        <v>2917</v>
      </c>
      <c r="AF217" s="197">
        <f t="shared" si="9"/>
        <v>3400</v>
      </c>
      <c r="AG217" s="197">
        <f t="shared" si="9"/>
        <v>3603</v>
      </c>
      <c r="AH217" s="197">
        <f t="shared" si="9"/>
        <v>3397</v>
      </c>
      <c r="AI217" s="197">
        <f t="shared" si="9"/>
        <v>3648</v>
      </c>
      <c r="AJ217" s="197">
        <f t="shared" si="9"/>
        <v>3889</v>
      </c>
      <c r="AK217" s="197">
        <f t="shared" si="9"/>
        <v>3955</v>
      </c>
      <c r="AL217" s="197">
        <f t="shared" si="9"/>
        <v>4304</v>
      </c>
      <c r="AM217" s="197">
        <f t="shared" si="9"/>
        <v>4642</v>
      </c>
      <c r="AN217" s="197">
        <f t="shared" si="9"/>
        <v>4847</v>
      </c>
      <c r="AO217" s="197">
        <f t="shared" si="9"/>
        <v>5065</v>
      </c>
      <c r="AP217" s="197">
        <f t="shared" si="9"/>
        <v>4912</v>
      </c>
      <c r="AQ217" s="197">
        <f t="shared" si="9"/>
        <v>5247</v>
      </c>
      <c r="AR217" s="197">
        <f t="shared" si="9"/>
        <v>5957</v>
      </c>
      <c r="AS217" s="197">
        <f t="shared" si="9"/>
        <v>6279</v>
      </c>
      <c r="AT217" s="197">
        <f t="shared" si="9"/>
        <v>6984</v>
      </c>
      <c r="AU217" s="197">
        <f t="shared" si="9"/>
        <v>6547</v>
      </c>
      <c r="AV217" s="197">
        <f t="shared" si="9"/>
        <v>6117</v>
      </c>
      <c r="AW217" s="197">
        <f t="shared" si="9"/>
        <v>6191</v>
      </c>
      <c r="AX217" s="197">
        <f t="shared" si="9"/>
        <v>5630</v>
      </c>
    </row>
    <row r="218" spans="1:50" s="171" customFormat="1" ht="12.75" x14ac:dyDescent="0.2">
      <c r="A218" s="189" t="s">
        <v>441</v>
      </c>
      <c r="B218" s="188" t="s">
        <v>442</v>
      </c>
      <c r="C218" s="197">
        <v>894</v>
      </c>
      <c r="D218" s="197">
        <v>1410</v>
      </c>
      <c r="E218" s="197">
        <f t="shared" ref="E218:AX218" si="10">(E16+E22+E51+E67+E74+E82+E83+E122+E133+E140+E160+E188)</f>
        <v>-594</v>
      </c>
      <c r="F218" s="197">
        <f t="shared" si="10"/>
        <v>3532</v>
      </c>
      <c r="G218" s="197">
        <f t="shared" si="10"/>
        <v>4515</v>
      </c>
      <c r="H218" s="197">
        <f t="shared" si="10"/>
        <v>5281</v>
      </c>
      <c r="I218" s="197">
        <f t="shared" si="10"/>
        <v>6282</v>
      </c>
      <c r="J218" s="197">
        <f t="shared" si="10"/>
        <v>6653</v>
      </c>
      <c r="K218" s="197">
        <f t="shared" si="10"/>
        <v>7727</v>
      </c>
      <c r="L218" s="197">
        <f t="shared" si="10"/>
        <v>7621</v>
      </c>
      <c r="M218" s="197">
        <f t="shared" si="10"/>
        <v>8492</v>
      </c>
      <c r="N218" s="197">
        <f t="shared" si="10"/>
        <v>9665</v>
      </c>
      <c r="O218" s="197">
        <f t="shared" si="10"/>
        <v>10198</v>
      </c>
      <c r="P218" s="197">
        <f t="shared" si="10"/>
        <v>10111</v>
      </c>
      <c r="Q218" s="197">
        <f t="shared" si="10"/>
        <v>11193</v>
      </c>
      <c r="R218" s="197">
        <f t="shared" si="10"/>
        <v>9919</v>
      </c>
      <c r="S218" s="197">
        <f t="shared" si="10"/>
        <v>9746</v>
      </c>
      <c r="T218" s="197">
        <f t="shared" si="10"/>
        <v>8690</v>
      </c>
      <c r="U218" s="197">
        <f t="shared" si="10"/>
        <v>8558</v>
      </c>
      <c r="V218" s="197">
        <f t="shared" si="10"/>
        <v>8115</v>
      </c>
      <c r="W218" s="197">
        <f t="shared" si="10"/>
        <v>7634</v>
      </c>
      <c r="X218" s="197">
        <f t="shared" si="10"/>
        <v>7112</v>
      </c>
      <c r="Y218" s="197">
        <f t="shared" si="10"/>
        <v>6923</v>
      </c>
      <c r="Z218" s="197">
        <f t="shared" si="10"/>
        <v>5774</v>
      </c>
      <c r="AA218" s="197">
        <f t="shared" si="10"/>
        <v>5194</v>
      </c>
      <c r="AB218" s="197">
        <f t="shared" si="10"/>
        <v>5217</v>
      </c>
      <c r="AC218" s="197">
        <f t="shared" si="10"/>
        <v>4703</v>
      </c>
      <c r="AD218" s="197">
        <f t="shared" si="10"/>
        <v>4849</v>
      </c>
      <c r="AE218" s="197">
        <f t="shared" si="10"/>
        <v>5236</v>
      </c>
      <c r="AF218" s="197">
        <f t="shared" si="10"/>
        <v>6048</v>
      </c>
      <c r="AG218" s="197">
        <f t="shared" si="10"/>
        <v>6396</v>
      </c>
      <c r="AH218" s="197">
        <f t="shared" si="10"/>
        <v>6232</v>
      </c>
      <c r="AI218" s="197">
        <f t="shared" si="10"/>
        <v>7045</v>
      </c>
      <c r="AJ218" s="197">
        <f t="shared" si="10"/>
        <v>7415</v>
      </c>
      <c r="AK218" s="197">
        <f t="shared" si="10"/>
        <v>8230</v>
      </c>
      <c r="AL218" s="197">
        <f t="shared" si="10"/>
        <v>9131</v>
      </c>
      <c r="AM218" s="197">
        <f t="shared" si="10"/>
        <v>9827</v>
      </c>
      <c r="AN218" s="197">
        <f t="shared" si="10"/>
        <v>9934</v>
      </c>
      <c r="AO218" s="197">
        <f t="shared" si="10"/>
        <v>10807</v>
      </c>
      <c r="AP218" s="197">
        <f t="shared" si="10"/>
        <v>10959</v>
      </c>
      <c r="AQ218" s="197">
        <f t="shared" si="10"/>
        <v>12187</v>
      </c>
      <c r="AR218" s="197">
        <f t="shared" si="10"/>
        <v>13379</v>
      </c>
      <c r="AS218" s="197">
        <f t="shared" si="10"/>
        <v>15157</v>
      </c>
      <c r="AT218" s="197">
        <f t="shared" si="10"/>
        <v>18290</v>
      </c>
      <c r="AU218" s="197">
        <f t="shared" si="10"/>
        <v>19187</v>
      </c>
      <c r="AV218" s="197">
        <f t="shared" si="10"/>
        <v>18673</v>
      </c>
      <c r="AW218" s="197">
        <f t="shared" si="10"/>
        <v>19188</v>
      </c>
      <c r="AX218" s="197">
        <f t="shared" si="10"/>
        <v>17420</v>
      </c>
    </row>
    <row r="219" spans="1:50" s="171" customFormat="1" ht="12.75" x14ac:dyDescent="0.2">
      <c r="A219" s="188" t="s">
        <v>443</v>
      </c>
      <c r="B219" s="188" t="s">
        <v>444</v>
      </c>
      <c r="C219" s="197">
        <v>820</v>
      </c>
      <c r="D219" s="197">
        <v>1221</v>
      </c>
      <c r="E219" s="197">
        <f t="shared" ref="E219:AX219" si="11">(E31+E35+E54+E70+E81+E111+E142+E155+E178+E203+E208)</f>
        <v>202</v>
      </c>
      <c r="F219" s="197">
        <f t="shared" si="11"/>
        <v>1091</v>
      </c>
      <c r="G219" s="197">
        <f t="shared" si="11"/>
        <v>1427</v>
      </c>
      <c r="H219" s="197">
        <f t="shared" si="11"/>
        <v>1889</v>
      </c>
      <c r="I219" s="197">
        <f t="shared" si="11"/>
        <v>2207</v>
      </c>
      <c r="J219" s="197">
        <f t="shared" si="11"/>
        <v>2177</v>
      </c>
      <c r="K219" s="197">
        <f t="shared" si="11"/>
        <v>2419</v>
      </c>
      <c r="L219" s="197">
        <f t="shared" si="11"/>
        <v>2628</v>
      </c>
      <c r="M219" s="197">
        <f t="shared" si="11"/>
        <v>2962</v>
      </c>
      <c r="N219" s="197">
        <f t="shared" si="11"/>
        <v>3445</v>
      </c>
      <c r="O219" s="197">
        <f t="shared" si="11"/>
        <v>3731</v>
      </c>
      <c r="P219" s="197">
        <f t="shared" si="11"/>
        <v>4052</v>
      </c>
      <c r="Q219" s="197">
        <f t="shared" si="11"/>
        <v>4254</v>
      </c>
      <c r="R219" s="197">
        <f t="shared" si="11"/>
        <v>4264</v>
      </c>
      <c r="S219" s="197">
        <f t="shared" si="11"/>
        <v>4519</v>
      </c>
      <c r="T219" s="197">
        <f t="shared" si="11"/>
        <v>4290</v>
      </c>
      <c r="U219" s="197">
        <f t="shared" si="11"/>
        <v>4419</v>
      </c>
      <c r="V219" s="197">
        <f t="shared" si="11"/>
        <v>4094</v>
      </c>
      <c r="W219" s="197">
        <f t="shared" si="11"/>
        <v>3810</v>
      </c>
      <c r="X219" s="197">
        <f t="shared" si="11"/>
        <v>3387</v>
      </c>
      <c r="Y219" s="197">
        <f t="shared" si="11"/>
        <v>2937</v>
      </c>
      <c r="Z219" s="197">
        <f t="shared" si="11"/>
        <v>2486</v>
      </c>
      <c r="AA219" s="197">
        <f t="shared" si="11"/>
        <v>2277</v>
      </c>
      <c r="AB219" s="197">
        <f t="shared" si="11"/>
        <v>2207</v>
      </c>
      <c r="AC219" s="197">
        <f t="shared" si="11"/>
        <v>1947</v>
      </c>
      <c r="AD219" s="197">
        <f t="shared" si="11"/>
        <v>1963</v>
      </c>
      <c r="AE219" s="197">
        <f t="shared" si="11"/>
        <v>1775</v>
      </c>
      <c r="AF219" s="197">
        <f t="shared" si="11"/>
        <v>1753</v>
      </c>
      <c r="AG219" s="197">
        <f t="shared" si="11"/>
        <v>1700</v>
      </c>
      <c r="AH219" s="197">
        <f t="shared" si="11"/>
        <v>1397</v>
      </c>
      <c r="AI219" s="197">
        <f t="shared" si="11"/>
        <v>1195</v>
      </c>
      <c r="AJ219" s="197">
        <f t="shared" si="11"/>
        <v>1261</v>
      </c>
      <c r="AK219" s="197">
        <f t="shared" si="11"/>
        <v>1198</v>
      </c>
      <c r="AL219" s="197">
        <f t="shared" si="11"/>
        <v>1238</v>
      </c>
      <c r="AM219" s="197">
        <f t="shared" si="11"/>
        <v>1050</v>
      </c>
      <c r="AN219" s="197">
        <f t="shared" si="11"/>
        <v>941</v>
      </c>
      <c r="AO219" s="197">
        <f t="shared" si="11"/>
        <v>923</v>
      </c>
      <c r="AP219" s="197">
        <f t="shared" si="11"/>
        <v>906</v>
      </c>
      <c r="AQ219" s="197">
        <f t="shared" si="11"/>
        <v>990</v>
      </c>
      <c r="AR219" s="197">
        <f t="shared" si="11"/>
        <v>1021</v>
      </c>
      <c r="AS219" s="197">
        <f t="shared" si="11"/>
        <v>1436</v>
      </c>
      <c r="AT219" s="197">
        <f t="shared" si="11"/>
        <v>1382</v>
      </c>
      <c r="AU219" s="197">
        <f t="shared" si="11"/>
        <v>1331</v>
      </c>
      <c r="AV219" s="197">
        <f t="shared" si="11"/>
        <v>1315</v>
      </c>
      <c r="AW219" s="197">
        <f t="shared" si="11"/>
        <v>1467</v>
      </c>
      <c r="AX219" s="197">
        <f t="shared" si="11"/>
        <v>1154</v>
      </c>
    </row>
    <row r="220" spans="1:50" s="171" customFormat="1" ht="12.75" x14ac:dyDescent="0.2">
      <c r="A220" s="188" t="s">
        <v>445</v>
      </c>
      <c r="B220" s="188" t="s">
        <v>446</v>
      </c>
      <c r="C220" s="197">
        <v>-130</v>
      </c>
      <c r="D220" s="197">
        <v>-94</v>
      </c>
      <c r="E220" s="197">
        <f t="shared" ref="E220:AX220" si="12">(E10+E12+E25+E29+E30+E33+E36+E37+E38+E39+E43+E48+E71+E72+E73+E76+E78+E79+E80+E85+E86+E87+E118+E124+E127+E134+E135+E139+E141+E144+E145+E146+E148+E149+E152+E154+E166+E169+E177+E179+E185+E195+E196+E209)</f>
        <v>-242</v>
      </c>
      <c r="F220" s="197">
        <f t="shared" si="12"/>
        <v>-70</v>
      </c>
      <c r="G220" s="197">
        <f t="shared" si="12"/>
        <v>-71</v>
      </c>
      <c r="H220" s="197">
        <f t="shared" si="12"/>
        <v>-111</v>
      </c>
      <c r="I220" s="197">
        <f t="shared" si="12"/>
        <v>17</v>
      </c>
      <c r="J220" s="197">
        <f t="shared" si="12"/>
        <v>2</v>
      </c>
      <c r="K220" s="197">
        <f t="shared" si="12"/>
        <v>82</v>
      </c>
      <c r="L220" s="197">
        <f t="shared" si="12"/>
        <v>61</v>
      </c>
      <c r="M220" s="197">
        <f t="shared" si="12"/>
        <v>128</v>
      </c>
      <c r="N220" s="197">
        <f t="shared" si="12"/>
        <v>185</v>
      </c>
      <c r="O220" s="197">
        <f t="shared" si="12"/>
        <v>207</v>
      </c>
      <c r="P220" s="197">
        <f t="shared" si="12"/>
        <v>232</v>
      </c>
      <c r="Q220" s="197">
        <f t="shared" si="12"/>
        <v>245</v>
      </c>
      <c r="R220" s="197">
        <f t="shared" si="12"/>
        <v>188</v>
      </c>
      <c r="S220" s="197">
        <f t="shared" si="12"/>
        <v>201</v>
      </c>
      <c r="T220" s="197">
        <f t="shared" si="12"/>
        <v>87</v>
      </c>
      <c r="U220" s="197">
        <f t="shared" si="12"/>
        <v>129</v>
      </c>
      <c r="V220" s="197">
        <f t="shared" si="12"/>
        <v>45</v>
      </c>
      <c r="W220" s="197">
        <f t="shared" si="12"/>
        <v>10</v>
      </c>
      <c r="X220" s="197">
        <f t="shared" si="12"/>
        <v>-23</v>
      </c>
      <c r="Y220" s="197">
        <f t="shared" si="12"/>
        <v>40</v>
      </c>
      <c r="Z220" s="197">
        <f t="shared" si="12"/>
        <v>-8</v>
      </c>
      <c r="AA220" s="197">
        <f t="shared" si="12"/>
        <v>-23</v>
      </c>
      <c r="AB220" s="197">
        <f t="shared" si="12"/>
        <v>-38</v>
      </c>
      <c r="AC220" s="197">
        <f t="shared" si="12"/>
        <v>-32</v>
      </c>
      <c r="AD220" s="197">
        <f t="shared" si="12"/>
        <v>-54</v>
      </c>
      <c r="AE220" s="197">
        <f t="shared" si="12"/>
        <v>-17</v>
      </c>
      <c r="AF220" s="197">
        <f t="shared" si="12"/>
        <v>-5</v>
      </c>
      <c r="AG220" s="197">
        <f t="shared" si="12"/>
        <v>32</v>
      </c>
      <c r="AH220" s="197">
        <f t="shared" si="12"/>
        <v>-17</v>
      </c>
      <c r="AI220" s="197">
        <f t="shared" si="12"/>
        <v>-8</v>
      </c>
      <c r="AJ220" s="197">
        <f t="shared" si="12"/>
        <v>-26</v>
      </c>
      <c r="AK220" s="197">
        <f t="shared" si="12"/>
        <v>-17</v>
      </c>
      <c r="AL220" s="197">
        <f t="shared" si="12"/>
        <v>4</v>
      </c>
      <c r="AM220" s="197">
        <f t="shared" si="12"/>
        <v>-47</v>
      </c>
      <c r="AN220" s="197">
        <f t="shared" si="12"/>
        <v>-15</v>
      </c>
      <c r="AO220" s="197">
        <f t="shared" si="12"/>
        <v>71</v>
      </c>
      <c r="AP220" s="197">
        <f t="shared" si="12"/>
        <v>109</v>
      </c>
      <c r="AQ220" s="197">
        <f t="shared" si="12"/>
        <v>115</v>
      </c>
      <c r="AR220" s="197">
        <f t="shared" si="12"/>
        <v>83</v>
      </c>
      <c r="AS220" s="197">
        <f t="shared" si="12"/>
        <v>283</v>
      </c>
      <c r="AT220" s="197">
        <f t="shared" si="12"/>
        <v>66</v>
      </c>
      <c r="AU220" s="197">
        <f t="shared" si="12"/>
        <v>52</v>
      </c>
      <c r="AV220" s="197">
        <f t="shared" si="12"/>
        <v>137</v>
      </c>
      <c r="AW220" s="197">
        <f t="shared" si="12"/>
        <v>102</v>
      </c>
      <c r="AX220" s="197">
        <f t="shared" si="12"/>
        <v>113</v>
      </c>
    </row>
    <row r="221" spans="1:50" s="171" customFormat="1" ht="12.75" x14ac:dyDescent="0.2">
      <c r="A221" s="188" t="s">
        <v>447</v>
      </c>
      <c r="B221" s="188" t="s">
        <v>448</v>
      </c>
      <c r="C221" s="197">
        <v>131</v>
      </c>
      <c r="D221" s="197">
        <v>113</v>
      </c>
      <c r="E221" s="197">
        <f t="shared" ref="E221:AX221" si="13">(E41+E62+E66+E68+E113+E116+E150+E171+E183+E189+E190+E191)</f>
        <v>88</v>
      </c>
      <c r="F221" s="197">
        <f t="shared" si="13"/>
        <v>207</v>
      </c>
      <c r="G221" s="197">
        <f t="shared" si="13"/>
        <v>255</v>
      </c>
      <c r="H221" s="197">
        <f t="shared" si="13"/>
        <v>280</v>
      </c>
      <c r="I221" s="197">
        <f t="shared" si="13"/>
        <v>380</v>
      </c>
      <c r="J221" s="197">
        <f t="shared" si="13"/>
        <v>413</v>
      </c>
      <c r="K221" s="197">
        <f t="shared" si="13"/>
        <v>426</v>
      </c>
      <c r="L221" s="197">
        <f t="shared" si="13"/>
        <v>402</v>
      </c>
      <c r="M221" s="197">
        <f t="shared" si="13"/>
        <v>536</v>
      </c>
      <c r="N221" s="197">
        <f t="shared" si="13"/>
        <v>572</v>
      </c>
      <c r="O221" s="197">
        <f t="shared" si="13"/>
        <v>616</v>
      </c>
      <c r="P221" s="197">
        <f t="shared" si="13"/>
        <v>710</v>
      </c>
      <c r="Q221" s="197">
        <f t="shared" si="13"/>
        <v>718</v>
      </c>
      <c r="R221" s="197">
        <f t="shared" si="13"/>
        <v>669</v>
      </c>
      <c r="S221" s="197">
        <f t="shared" si="13"/>
        <v>589</v>
      </c>
      <c r="T221" s="197">
        <f t="shared" si="13"/>
        <v>608</v>
      </c>
      <c r="U221" s="197">
        <f t="shared" si="13"/>
        <v>441</v>
      </c>
      <c r="V221" s="197">
        <f t="shared" si="13"/>
        <v>426</v>
      </c>
      <c r="W221" s="197">
        <f t="shared" si="13"/>
        <v>415</v>
      </c>
      <c r="X221" s="197">
        <f t="shared" si="13"/>
        <v>325</v>
      </c>
      <c r="Y221" s="197">
        <f t="shared" si="13"/>
        <v>289</v>
      </c>
      <c r="Z221" s="197">
        <f t="shared" si="13"/>
        <v>236</v>
      </c>
      <c r="AA221" s="197">
        <f t="shared" si="13"/>
        <v>215</v>
      </c>
      <c r="AB221" s="197">
        <f t="shared" si="13"/>
        <v>226</v>
      </c>
      <c r="AC221" s="197">
        <f t="shared" si="13"/>
        <v>133</v>
      </c>
      <c r="AD221" s="197">
        <f t="shared" si="13"/>
        <v>133</v>
      </c>
      <c r="AE221" s="197">
        <f t="shared" si="13"/>
        <v>162</v>
      </c>
      <c r="AF221" s="197">
        <f t="shared" si="13"/>
        <v>153</v>
      </c>
      <c r="AG221" s="197">
        <f t="shared" si="13"/>
        <v>191</v>
      </c>
      <c r="AH221" s="197">
        <f t="shared" si="13"/>
        <v>172</v>
      </c>
      <c r="AI221" s="197">
        <f t="shared" si="13"/>
        <v>178</v>
      </c>
      <c r="AJ221" s="197">
        <f t="shared" si="13"/>
        <v>127</v>
      </c>
      <c r="AK221" s="197">
        <f t="shared" si="13"/>
        <v>121</v>
      </c>
      <c r="AL221" s="197">
        <f t="shared" si="13"/>
        <v>114</v>
      </c>
      <c r="AM221" s="197">
        <f t="shared" si="13"/>
        <v>86</v>
      </c>
      <c r="AN221" s="197">
        <f t="shared" si="13"/>
        <v>54</v>
      </c>
      <c r="AO221" s="197">
        <f t="shared" si="13"/>
        <v>97</v>
      </c>
      <c r="AP221" s="197">
        <f t="shared" si="13"/>
        <v>86</v>
      </c>
      <c r="AQ221" s="197">
        <f t="shared" si="13"/>
        <v>83</v>
      </c>
      <c r="AR221" s="197">
        <f t="shared" si="13"/>
        <v>90</v>
      </c>
      <c r="AS221" s="197">
        <f t="shared" si="13"/>
        <v>101</v>
      </c>
      <c r="AT221" s="197">
        <f t="shared" si="13"/>
        <v>138</v>
      </c>
      <c r="AU221" s="197">
        <f t="shared" si="13"/>
        <v>106</v>
      </c>
      <c r="AV221" s="197">
        <f t="shared" si="13"/>
        <v>91</v>
      </c>
      <c r="AW221" s="197">
        <f t="shared" si="13"/>
        <v>81</v>
      </c>
      <c r="AX221" s="197">
        <f t="shared" si="13"/>
        <v>77</v>
      </c>
    </row>
    <row r="222" spans="1:50" s="171" customFormat="1" ht="12.75" x14ac:dyDescent="0.2">
      <c r="A222" s="188" t="s">
        <v>449</v>
      </c>
      <c r="B222" s="188" t="s">
        <v>450</v>
      </c>
      <c r="C222" s="197">
        <v>-2</v>
      </c>
      <c r="D222" s="197">
        <v>106</v>
      </c>
      <c r="E222" s="197">
        <f t="shared" ref="E222:AX222" si="14">(E20+E21+E28+E34+E42+E44+E50+E55+E59+E64+E69+E84+E121+E129+E130+E131+E137+E138+E143+E164+E165+E172+E173+E180+E182+E184+E192+E193+E198+E199+E200+E206+E207)</f>
        <v>-165</v>
      </c>
      <c r="F222" s="197">
        <f t="shared" si="14"/>
        <v>99</v>
      </c>
      <c r="G222" s="197">
        <f t="shared" si="14"/>
        <v>165</v>
      </c>
      <c r="H222" s="197">
        <f t="shared" si="14"/>
        <v>242</v>
      </c>
      <c r="I222" s="197">
        <f t="shared" si="14"/>
        <v>200</v>
      </c>
      <c r="J222" s="197">
        <f t="shared" si="14"/>
        <v>245</v>
      </c>
      <c r="K222" s="197">
        <f t="shared" si="14"/>
        <v>412</v>
      </c>
      <c r="L222" s="197">
        <f t="shared" si="14"/>
        <v>445</v>
      </c>
      <c r="M222" s="197">
        <f t="shared" si="14"/>
        <v>483</v>
      </c>
      <c r="N222" s="197">
        <f t="shared" si="14"/>
        <v>575</v>
      </c>
      <c r="O222" s="197">
        <f t="shared" si="14"/>
        <v>527</v>
      </c>
      <c r="P222" s="197">
        <f t="shared" si="14"/>
        <v>551</v>
      </c>
      <c r="Q222" s="197">
        <f t="shared" si="14"/>
        <v>577</v>
      </c>
      <c r="R222" s="197">
        <f t="shared" si="14"/>
        <v>554</v>
      </c>
      <c r="S222" s="197">
        <f t="shared" si="14"/>
        <v>343</v>
      </c>
      <c r="T222" s="197">
        <f t="shared" si="14"/>
        <v>252</v>
      </c>
      <c r="U222" s="197">
        <f t="shared" si="14"/>
        <v>127</v>
      </c>
      <c r="V222" s="197">
        <f t="shared" si="14"/>
        <v>156</v>
      </c>
      <c r="W222" s="197">
        <f t="shared" si="14"/>
        <v>80</v>
      </c>
      <c r="X222" s="197">
        <f t="shared" si="14"/>
        <v>21</v>
      </c>
      <c r="Y222" s="197">
        <f t="shared" si="14"/>
        <v>85</v>
      </c>
      <c r="Z222" s="197">
        <f t="shared" si="14"/>
        <v>-10</v>
      </c>
      <c r="AA222" s="197">
        <f t="shared" si="14"/>
        <v>75</v>
      </c>
      <c r="AB222" s="197">
        <f t="shared" si="14"/>
        <v>7</v>
      </c>
      <c r="AC222" s="197">
        <f t="shared" si="14"/>
        <v>-6</v>
      </c>
      <c r="AD222" s="197">
        <f t="shared" si="14"/>
        <v>78</v>
      </c>
      <c r="AE222" s="197">
        <f t="shared" si="14"/>
        <v>26</v>
      </c>
      <c r="AF222" s="197">
        <f t="shared" si="14"/>
        <v>50</v>
      </c>
      <c r="AG222" s="197">
        <f t="shared" si="14"/>
        <v>94</v>
      </c>
      <c r="AH222" s="197">
        <f t="shared" si="14"/>
        <v>81</v>
      </c>
      <c r="AI222" s="197">
        <f t="shared" si="14"/>
        <v>100</v>
      </c>
      <c r="AJ222" s="197">
        <f t="shared" si="14"/>
        <v>71</v>
      </c>
      <c r="AK222" s="197">
        <f t="shared" si="14"/>
        <v>66</v>
      </c>
      <c r="AL222" s="197">
        <f t="shared" si="14"/>
        <v>129</v>
      </c>
      <c r="AM222" s="197">
        <f t="shared" si="14"/>
        <v>128</v>
      </c>
      <c r="AN222" s="197">
        <f t="shared" si="14"/>
        <v>65</v>
      </c>
      <c r="AO222" s="197">
        <f t="shared" si="14"/>
        <v>12</v>
      </c>
      <c r="AP222" s="197">
        <f t="shared" si="14"/>
        <v>-133</v>
      </c>
      <c r="AQ222" s="197">
        <f t="shared" si="14"/>
        <v>-115</v>
      </c>
      <c r="AR222" s="197">
        <f t="shared" si="14"/>
        <v>51</v>
      </c>
      <c r="AS222" s="197">
        <f t="shared" si="14"/>
        <v>319</v>
      </c>
      <c r="AT222" s="197">
        <f t="shared" si="14"/>
        <v>143</v>
      </c>
      <c r="AU222" s="197">
        <f t="shared" si="14"/>
        <v>210</v>
      </c>
      <c r="AV222" s="197">
        <f t="shared" si="14"/>
        <v>192</v>
      </c>
      <c r="AW222" s="197">
        <f t="shared" si="14"/>
        <v>283</v>
      </c>
      <c r="AX222" s="197">
        <f t="shared" si="14"/>
        <v>292</v>
      </c>
    </row>
    <row r="223" spans="1:50" s="171" customFormat="1" ht="12.75" x14ac:dyDescent="0.2">
      <c r="A223" s="188" t="s">
        <v>451</v>
      </c>
      <c r="B223" s="188" t="s">
        <v>452</v>
      </c>
      <c r="C223" s="197">
        <v>415</v>
      </c>
      <c r="D223" s="197">
        <v>437</v>
      </c>
      <c r="E223" s="197">
        <f t="shared" ref="E223:AX223" si="15">(E13+E17+E24+E26+E45+E61+E75+E119+E126+E147+E167+E168+E175+E176+E197+E201+E202+E204)</f>
        <v>209</v>
      </c>
      <c r="F223" s="197">
        <f t="shared" si="15"/>
        <v>569</v>
      </c>
      <c r="G223" s="197">
        <f t="shared" si="15"/>
        <v>741</v>
      </c>
      <c r="H223" s="197">
        <f t="shared" si="15"/>
        <v>786</v>
      </c>
      <c r="I223" s="197">
        <f t="shared" si="15"/>
        <v>996</v>
      </c>
      <c r="J223" s="197">
        <f t="shared" si="15"/>
        <v>984</v>
      </c>
      <c r="K223" s="197">
        <f t="shared" si="15"/>
        <v>1002</v>
      </c>
      <c r="L223" s="197">
        <f t="shared" si="15"/>
        <v>1121</v>
      </c>
      <c r="M223" s="197">
        <f t="shared" si="15"/>
        <v>1095</v>
      </c>
      <c r="N223" s="197">
        <f t="shared" si="15"/>
        <v>1291</v>
      </c>
      <c r="O223" s="197">
        <f t="shared" si="15"/>
        <v>1166</v>
      </c>
      <c r="P223" s="197">
        <f t="shared" si="15"/>
        <v>1133</v>
      </c>
      <c r="Q223" s="197">
        <f t="shared" si="15"/>
        <v>1053</v>
      </c>
      <c r="R223" s="197">
        <f t="shared" si="15"/>
        <v>845</v>
      </c>
      <c r="S223" s="197">
        <f t="shared" si="15"/>
        <v>843</v>
      </c>
      <c r="T223" s="197">
        <f t="shared" si="15"/>
        <v>747</v>
      </c>
      <c r="U223" s="197">
        <f t="shared" si="15"/>
        <v>533</v>
      </c>
      <c r="V223" s="197">
        <f t="shared" si="15"/>
        <v>442</v>
      </c>
      <c r="W223" s="197">
        <f t="shared" si="15"/>
        <v>327</v>
      </c>
      <c r="X223" s="197">
        <f t="shared" si="15"/>
        <v>293</v>
      </c>
      <c r="Y223" s="197">
        <f t="shared" si="15"/>
        <v>248</v>
      </c>
      <c r="Z223" s="197">
        <f t="shared" si="15"/>
        <v>100</v>
      </c>
      <c r="AA223" s="197">
        <f t="shared" si="15"/>
        <v>53</v>
      </c>
      <c r="AB223" s="197">
        <f t="shared" si="15"/>
        <v>17</v>
      </c>
      <c r="AC223" s="197">
        <f t="shared" si="15"/>
        <v>60</v>
      </c>
      <c r="AD223" s="197">
        <f t="shared" si="15"/>
        <v>141</v>
      </c>
      <c r="AE223" s="197">
        <f t="shared" si="15"/>
        <v>69</v>
      </c>
      <c r="AF223" s="197">
        <f t="shared" si="15"/>
        <v>-64</v>
      </c>
      <c r="AG223" s="197">
        <f t="shared" si="15"/>
        <v>29</v>
      </c>
      <c r="AH223" s="197">
        <f t="shared" si="15"/>
        <v>-8</v>
      </c>
      <c r="AI223" s="197">
        <f t="shared" si="15"/>
        <v>38</v>
      </c>
      <c r="AJ223" s="197">
        <f t="shared" si="15"/>
        <v>90</v>
      </c>
      <c r="AK223" s="197">
        <f t="shared" si="15"/>
        <v>9</v>
      </c>
      <c r="AL223" s="197">
        <f t="shared" si="15"/>
        <v>78</v>
      </c>
      <c r="AM223" s="197">
        <f t="shared" si="15"/>
        <v>92</v>
      </c>
      <c r="AN223" s="197">
        <f t="shared" si="15"/>
        <v>61</v>
      </c>
      <c r="AO223" s="197">
        <f t="shared" si="15"/>
        <v>106</v>
      </c>
      <c r="AP223" s="197">
        <f t="shared" si="15"/>
        <v>169</v>
      </c>
      <c r="AQ223" s="197">
        <f t="shared" si="15"/>
        <v>115</v>
      </c>
      <c r="AR223" s="197">
        <f t="shared" si="15"/>
        <v>152</v>
      </c>
      <c r="AS223" s="197">
        <f t="shared" si="15"/>
        <v>308</v>
      </c>
      <c r="AT223" s="197">
        <f t="shared" si="15"/>
        <v>206</v>
      </c>
      <c r="AU223" s="197">
        <f t="shared" si="15"/>
        <v>161</v>
      </c>
      <c r="AV223" s="197">
        <f t="shared" si="15"/>
        <v>226</v>
      </c>
      <c r="AW223" s="197">
        <f t="shared" si="15"/>
        <v>227</v>
      </c>
      <c r="AX223" s="197">
        <f t="shared" si="15"/>
        <v>182</v>
      </c>
    </row>
    <row r="224" spans="1:50" s="171" customFormat="1" ht="12.75" x14ac:dyDescent="0.2">
      <c r="A224" s="190">
        <v>10</v>
      </c>
      <c r="B224" s="188" t="s">
        <v>453</v>
      </c>
      <c r="C224" s="197">
        <v>-102</v>
      </c>
      <c r="D224" s="197">
        <v>-118</v>
      </c>
      <c r="E224" s="197">
        <f t="shared" ref="E224:AX224" si="16">(E40+E46+E49+E56+E65+E125+E128+E136+E153+E156+E161+E163+E186+E210)</f>
        <v>-242</v>
      </c>
      <c r="F224" s="197">
        <f t="shared" si="16"/>
        <v>-80</v>
      </c>
      <c r="G224" s="197">
        <f t="shared" si="16"/>
        <v>-82</v>
      </c>
      <c r="H224" s="197">
        <f t="shared" si="16"/>
        <v>-56</v>
      </c>
      <c r="I224" s="197">
        <f t="shared" si="16"/>
        <v>-28</v>
      </c>
      <c r="J224" s="197">
        <f t="shared" si="16"/>
        <v>-79</v>
      </c>
      <c r="K224" s="197">
        <f t="shared" si="16"/>
        <v>-26</v>
      </c>
      <c r="L224" s="197">
        <f t="shared" si="16"/>
        <v>-30</v>
      </c>
      <c r="M224" s="197">
        <f t="shared" si="16"/>
        <v>33</v>
      </c>
      <c r="N224" s="197">
        <f t="shared" si="16"/>
        <v>109</v>
      </c>
      <c r="O224" s="197">
        <f t="shared" si="16"/>
        <v>62</v>
      </c>
      <c r="P224" s="197">
        <f t="shared" si="16"/>
        <v>62</v>
      </c>
      <c r="Q224" s="197">
        <f t="shared" si="16"/>
        <v>122</v>
      </c>
      <c r="R224" s="197">
        <f t="shared" si="16"/>
        <v>80</v>
      </c>
      <c r="S224" s="197">
        <f t="shared" si="16"/>
        <v>54</v>
      </c>
      <c r="T224" s="197">
        <f t="shared" si="16"/>
        <v>29</v>
      </c>
      <c r="U224" s="197">
        <f t="shared" si="16"/>
        <v>36</v>
      </c>
      <c r="V224" s="197">
        <f t="shared" si="16"/>
        <v>-24</v>
      </c>
      <c r="W224" s="197">
        <f t="shared" si="16"/>
        <v>-32</v>
      </c>
      <c r="X224" s="197">
        <f t="shared" si="16"/>
        <v>-21</v>
      </c>
      <c r="Y224" s="197">
        <f t="shared" si="16"/>
        <v>-56</v>
      </c>
      <c r="Z224" s="197">
        <f t="shared" si="16"/>
        <v>-56</v>
      </c>
      <c r="AA224" s="197">
        <f t="shared" si="16"/>
        <v>-66</v>
      </c>
      <c r="AB224" s="197">
        <f t="shared" si="16"/>
        <v>-28</v>
      </c>
      <c r="AC224" s="197">
        <f t="shared" si="16"/>
        <v>-36</v>
      </c>
      <c r="AD224" s="197">
        <f t="shared" si="16"/>
        <v>-45</v>
      </c>
      <c r="AE224" s="197">
        <f t="shared" si="16"/>
        <v>-57</v>
      </c>
      <c r="AF224" s="197">
        <f t="shared" si="16"/>
        <v>-75</v>
      </c>
      <c r="AG224" s="197">
        <f t="shared" si="16"/>
        <v>-62</v>
      </c>
      <c r="AH224" s="197">
        <f t="shared" si="16"/>
        <v>-31</v>
      </c>
      <c r="AI224" s="197">
        <f t="shared" si="16"/>
        <v>-13</v>
      </c>
      <c r="AJ224" s="197">
        <f t="shared" si="16"/>
        <v>-4</v>
      </c>
      <c r="AK224" s="197">
        <f t="shared" si="16"/>
        <v>3</v>
      </c>
      <c r="AL224" s="197">
        <f t="shared" si="16"/>
        <v>-17</v>
      </c>
      <c r="AM224" s="197">
        <f t="shared" si="16"/>
        <v>26</v>
      </c>
      <c r="AN224" s="197">
        <f t="shared" si="16"/>
        <v>53</v>
      </c>
      <c r="AO224" s="197">
        <f t="shared" si="16"/>
        <v>48</v>
      </c>
      <c r="AP224" s="197">
        <f t="shared" si="16"/>
        <v>19</v>
      </c>
      <c r="AQ224" s="197">
        <f t="shared" si="16"/>
        <v>46</v>
      </c>
      <c r="AR224" s="197">
        <f t="shared" si="16"/>
        <v>89</v>
      </c>
      <c r="AS224" s="197">
        <f t="shared" si="16"/>
        <v>59</v>
      </c>
      <c r="AT224" s="197">
        <f t="shared" si="16"/>
        <v>28</v>
      </c>
      <c r="AU224" s="197">
        <f t="shared" si="16"/>
        <v>52</v>
      </c>
      <c r="AV224" s="197">
        <f t="shared" si="16"/>
        <v>75</v>
      </c>
      <c r="AW224" s="197">
        <f t="shared" si="16"/>
        <v>83</v>
      </c>
      <c r="AX224" s="197">
        <f t="shared" si="16"/>
        <v>64</v>
      </c>
    </row>
    <row r="225" spans="1:50" s="171" customFormat="1" ht="12.75" x14ac:dyDescent="0.2">
      <c r="A225" s="190">
        <v>11</v>
      </c>
      <c r="B225" s="188" t="s">
        <v>454</v>
      </c>
      <c r="C225" s="197">
        <v>-52</v>
      </c>
      <c r="D225" s="197">
        <v>-74</v>
      </c>
      <c r="E225" s="197">
        <f t="shared" ref="E225:AX225" si="17">(E19+E27+E32+E47+E53+E58+E63+E77+E112+E115+E117+E120+E123+E159+E170+E187+E205)</f>
        <v>-282</v>
      </c>
      <c r="F225" s="197">
        <f t="shared" si="17"/>
        <v>79</v>
      </c>
      <c r="G225" s="197">
        <f t="shared" si="17"/>
        <v>187</v>
      </c>
      <c r="H225" s="197">
        <f t="shared" si="17"/>
        <v>333</v>
      </c>
      <c r="I225" s="197">
        <f t="shared" si="17"/>
        <v>417</v>
      </c>
      <c r="J225" s="197">
        <f t="shared" si="17"/>
        <v>422</v>
      </c>
      <c r="K225" s="197">
        <f t="shared" si="17"/>
        <v>680</v>
      </c>
      <c r="L225" s="197">
        <f t="shared" si="17"/>
        <v>756</v>
      </c>
      <c r="M225" s="197">
        <f t="shared" si="17"/>
        <v>940</v>
      </c>
      <c r="N225" s="197">
        <f t="shared" si="17"/>
        <v>1261</v>
      </c>
      <c r="O225" s="197">
        <f t="shared" si="17"/>
        <v>1325</v>
      </c>
      <c r="P225" s="197">
        <f t="shared" si="17"/>
        <v>1476</v>
      </c>
      <c r="Q225" s="197">
        <f t="shared" si="17"/>
        <v>1538</v>
      </c>
      <c r="R225" s="197">
        <f t="shared" si="17"/>
        <v>1651</v>
      </c>
      <c r="S225" s="197">
        <f t="shared" si="17"/>
        <v>1572</v>
      </c>
      <c r="T225" s="197">
        <f t="shared" si="17"/>
        <v>1468</v>
      </c>
      <c r="U225" s="197">
        <f t="shared" si="17"/>
        <v>1458</v>
      </c>
      <c r="V225" s="197">
        <f t="shared" si="17"/>
        <v>1228</v>
      </c>
      <c r="W225" s="197">
        <f t="shared" si="17"/>
        <v>1018</v>
      </c>
      <c r="X225" s="197">
        <f t="shared" si="17"/>
        <v>894</v>
      </c>
      <c r="Y225" s="197">
        <f t="shared" si="17"/>
        <v>750</v>
      </c>
      <c r="Z225" s="197">
        <f t="shared" si="17"/>
        <v>645</v>
      </c>
      <c r="AA225" s="197">
        <f t="shared" si="17"/>
        <v>473</v>
      </c>
      <c r="AB225" s="197">
        <f t="shared" si="17"/>
        <v>499</v>
      </c>
      <c r="AC225" s="197">
        <f t="shared" si="17"/>
        <v>452</v>
      </c>
      <c r="AD225" s="197">
        <f t="shared" si="17"/>
        <v>428</v>
      </c>
      <c r="AE225" s="197">
        <f t="shared" si="17"/>
        <v>401</v>
      </c>
      <c r="AF225" s="197">
        <f t="shared" si="17"/>
        <v>424</v>
      </c>
      <c r="AG225" s="197">
        <f t="shared" si="17"/>
        <v>390</v>
      </c>
      <c r="AH225" s="197">
        <f t="shared" si="17"/>
        <v>304</v>
      </c>
      <c r="AI225" s="197">
        <f t="shared" si="17"/>
        <v>314</v>
      </c>
      <c r="AJ225" s="197">
        <f t="shared" si="17"/>
        <v>254</v>
      </c>
      <c r="AK225" s="197">
        <f t="shared" si="17"/>
        <v>214</v>
      </c>
      <c r="AL225" s="197">
        <f t="shared" si="17"/>
        <v>276</v>
      </c>
      <c r="AM225" s="197">
        <f t="shared" si="17"/>
        <v>234</v>
      </c>
      <c r="AN225" s="197">
        <f t="shared" si="17"/>
        <v>254</v>
      </c>
      <c r="AO225" s="197">
        <f t="shared" si="17"/>
        <v>216</v>
      </c>
      <c r="AP225" s="197">
        <f t="shared" si="17"/>
        <v>275</v>
      </c>
      <c r="AQ225" s="197">
        <f t="shared" si="17"/>
        <v>191</v>
      </c>
      <c r="AR225" s="197">
        <f t="shared" si="17"/>
        <v>249</v>
      </c>
      <c r="AS225" s="197">
        <f t="shared" si="17"/>
        <v>279</v>
      </c>
      <c r="AT225" s="197">
        <f t="shared" si="17"/>
        <v>409</v>
      </c>
      <c r="AU225" s="197">
        <f t="shared" si="17"/>
        <v>380</v>
      </c>
      <c r="AV225" s="197">
        <f t="shared" si="17"/>
        <v>433</v>
      </c>
      <c r="AW225" s="197">
        <f t="shared" si="17"/>
        <v>363</v>
      </c>
      <c r="AX225" s="197">
        <f t="shared" si="17"/>
        <v>391</v>
      </c>
    </row>
    <row r="226" spans="1:50" s="187" customFormat="1" ht="12.75" x14ac:dyDescent="0.2">
      <c r="A226" s="177"/>
      <c r="B226" s="178"/>
      <c r="C226" s="178"/>
      <c r="D226" s="178"/>
      <c r="E226" s="178"/>
      <c r="F226" s="178"/>
      <c r="G226" s="178"/>
      <c r="H226" s="178"/>
      <c r="I226" s="178"/>
      <c r="J226" s="178"/>
      <c r="K226" s="178"/>
      <c r="L226" s="178"/>
      <c r="M226" s="178"/>
      <c r="N226" s="178"/>
      <c r="O226" s="178"/>
      <c r="P226" s="178"/>
      <c r="Q226" s="178"/>
      <c r="R226" s="178"/>
      <c r="S226" s="178"/>
      <c r="T226" s="178"/>
      <c r="U226" s="178"/>
      <c r="V226" s="178"/>
      <c r="W226" s="178"/>
      <c r="X226" s="178"/>
      <c r="Y226" s="178"/>
      <c r="Z226" s="178"/>
      <c r="AA226" s="178"/>
      <c r="AB226" s="178"/>
      <c r="AC226" s="178"/>
      <c r="AD226" s="178"/>
      <c r="AE226" s="178"/>
      <c r="AF226" s="178"/>
      <c r="AG226" s="178"/>
      <c r="AH226" s="178"/>
      <c r="AI226" s="178"/>
      <c r="AJ226" s="178"/>
      <c r="AK226" s="178"/>
      <c r="AL226" s="178"/>
      <c r="AM226" s="178"/>
      <c r="AN226" s="178"/>
      <c r="AO226" s="178"/>
      <c r="AP226" s="178"/>
      <c r="AQ226" s="178"/>
      <c r="AR226" s="178"/>
      <c r="AS226" s="178"/>
      <c r="AT226" s="178"/>
      <c r="AU226" s="178"/>
      <c r="AV226" s="178"/>
      <c r="AW226" s="178"/>
      <c r="AX226" s="178"/>
    </row>
    <row r="227" spans="1:50" s="187" customFormat="1" x14ac:dyDescent="0.25">
      <c r="A227" s="184"/>
      <c r="B227" s="185"/>
      <c r="C227" s="185"/>
      <c r="D227" s="185"/>
      <c r="E227" s="185"/>
      <c r="F227" s="185"/>
      <c r="G227" s="185"/>
      <c r="H227" s="185"/>
      <c r="I227" s="185"/>
      <c r="J227" s="185"/>
      <c r="K227" s="185"/>
      <c r="L227" s="185"/>
      <c r="M227" s="185"/>
      <c r="N227" s="185"/>
      <c r="O227" s="180"/>
      <c r="P227" s="180"/>
      <c r="Q227" s="180"/>
      <c r="R227" s="180"/>
      <c r="S227" s="180"/>
      <c r="T227" s="180"/>
      <c r="U227" s="180"/>
      <c r="V227" s="180"/>
      <c r="W227" s="180"/>
      <c r="X227" s="180"/>
      <c r="Y227" s="180"/>
      <c r="Z227" s="183"/>
      <c r="AA227" s="183"/>
      <c r="AB227" s="183"/>
      <c r="AC227" s="183"/>
      <c r="AD227" s="183"/>
      <c r="AE227" s="183"/>
      <c r="AF227" s="183"/>
      <c r="AG227" s="183"/>
      <c r="AH227" s="183"/>
      <c r="AI227" s="183"/>
      <c r="AJ227" s="183"/>
      <c r="AK227" s="183"/>
      <c r="AL227" s="183"/>
      <c r="AM227" s="183"/>
      <c r="AN227" s="183"/>
      <c r="AO227" s="183"/>
      <c r="AP227" s="183"/>
      <c r="AQ227" s="183"/>
      <c r="AR227" s="183"/>
      <c r="AS227" s="183"/>
      <c r="AT227" s="183"/>
      <c r="AU227" s="186"/>
    </row>
    <row r="228" spans="1:50" s="187" customFormat="1" ht="12.75" customHeight="1" x14ac:dyDescent="0.25">
      <c r="A228" s="299" t="s">
        <v>501</v>
      </c>
      <c r="B228" s="300"/>
      <c r="C228" s="300"/>
      <c r="D228" s="300"/>
      <c r="E228" s="300"/>
      <c r="F228" s="300"/>
      <c r="G228" s="185"/>
      <c r="H228" s="185"/>
      <c r="I228" s="185"/>
      <c r="J228" s="185"/>
      <c r="K228" s="185"/>
      <c r="L228" s="185"/>
      <c r="M228" s="185"/>
      <c r="N228" s="185"/>
      <c r="O228" s="180"/>
      <c r="P228" s="180"/>
      <c r="Q228" s="180"/>
      <c r="R228" s="180"/>
      <c r="S228" s="180"/>
      <c r="T228" s="180"/>
      <c r="U228" s="180"/>
      <c r="V228" s="180"/>
      <c r="W228" s="180"/>
      <c r="X228" s="180"/>
      <c r="Y228" s="180"/>
      <c r="Z228" s="183"/>
      <c r="AA228" s="183"/>
      <c r="AB228" s="183"/>
      <c r="AC228" s="183"/>
      <c r="AD228" s="183"/>
      <c r="AE228" s="183"/>
      <c r="AF228" s="183"/>
      <c r="AG228" s="183"/>
      <c r="AH228" s="183"/>
      <c r="AI228" s="183"/>
      <c r="AJ228" s="183"/>
      <c r="AK228" s="183"/>
      <c r="AL228" s="183"/>
      <c r="AM228" s="183"/>
      <c r="AN228" s="183"/>
      <c r="AO228" s="183"/>
      <c r="AP228" s="183"/>
      <c r="AQ228" s="183"/>
      <c r="AR228" s="183"/>
      <c r="AS228" s="183"/>
      <c r="AT228" s="183"/>
      <c r="AU228" s="186"/>
    </row>
    <row r="229" spans="1:50" s="187" customFormat="1" x14ac:dyDescent="0.25">
      <c r="A229" s="301" t="s">
        <v>503</v>
      </c>
      <c r="B229" s="302"/>
      <c r="C229" s="302"/>
      <c r="D229" s="302"/>
      <c r="E229" s="302"/>
      <c r="F229" s="302"/>
      <c r="O229" s="180"/>
      <c r="P229" s="180"/>
      <c r="Q229" s="180"/>
      <c r="R229" s="180"/>
      <c r="S229" s="180"/>
      <c r="T229" s="180"/>
      <c r="U229" s="180"/>
      <c r="V229" s="180"/>
      <c r="W229" s="180"/>
      <c r="X229" s="180"/>
      <c r="Y229" s="180"/>
      <c r="AU229" s="186"/>
    </row>
    <row r="230" spans="1:50" x14ac:dyDescent="0.25">
      <c r="A230" s="184"/>
      <c r="B230" s="187"/>
      <c r="C230" s="187"/>
      <c r="D230" s="187"/>
      <c r="E230" s="187"/>
      <c r="F230" s="187"/>
      <c r="G230" s="187"/>
      <c r="H230" s="187"/>
      <c r="I230" s="187"/>
      <c r="J230" s="187"/>
      <c r="K230" s="187"/>
      <c r="L230" s="187"/>
      <c r="M230" s="187"/>
      <c r="N230" s="187"/>
    </row>
    <row r="231" spans="1:50" x14ac:dyDescent="0.25">
      <c r="A231" s="314" t="s">
        <v>543</v>
      </c>
      <c r="B231" s="187"/>
      <c r="C231" s="187"/>
      <c r="D231" s="187"/>
      <c r="E231" s="187"/>
      <c r="F231" s="187"/>
      <c r="G231" s="187"/>
      <c r="H231" s="187"/>
      <c r="I231" s="187"/>
      <c r="J231" s="187"/>
      <c r="K231" s="187"/>
      <c r="L231" s="187"/>
      <c r="M231" s="187"/>
      <c r="N231" s="187"/>
    </row>
  </sheetData>
  <mergeCells count="2">
    <mergeCell ref="O2:R2"/>
    <mergeCell ref="O3:R3"/>
  </mergeCells>
  <hyperlinks>
    <hyperlink ref="O3" location="'Índice de tablas'!A1" display="ÍNDICE DE TABLAS"/>
    <hyperlink ref="O2" location="'Cuadro de tablas'!A1" display="CUADRO DE TABLAS"/>
  </hyperlinks>
  <pageMargins left="0.7" right="0.7" top="0.75" bottom="0.75" header="0.3" footer="0.3"/>
  <pageSetup paperSize="9" orientation="portrait" r:id="rId1"/>
  <ignoredErrors>
    <ignoredError sqref="R9:X9 Y9:AE9 AF9:AO9" formulaRange="1"/>
    <ignoredError sqref="A55:A58 A111:A207 A215:A223 A10:A48 A62:A105 A59:A61 A51:A52 A49:A50 A53:A54"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0"/>
  <sheetViews>
    <sheetView zoomScale="80" zoomScaleNormal="80" workbookViewId="0">
      <pane ySplit="9" topLeftCell="A10" activePane="bottomLeft" state="frozen"/>
      <selection pane="bottomLeft" activeCell="A10" sqref="A10"/>
    </sheetView>
  </sheetViews>
  <sheetFormatPr baseColWidth="10" defaultColWidth="11.42578125" defaultRowHeight="15" x14ac:dyDescent="0.25"/>
  <cols>
    <col min="1" max="2" width="6.7109375" style="7" customWidth="1"/>
    <col min="3" max="3" width="10" style="7" customWidth="1"/>
    <col min="4" max="4" width="11.7109375" style="7" customWidth="1"/>
    <col min="5" max="5" width="11.42578125" style="7" customWidth="1"/>
    <col min="6" max="11" width="9.7109375" style="7" customWidth="1"/>
    <col min="12" max="16384" width="11.42578125" style="7"/>
  </cols>
  <sheetData>
    <row r="1" spans="1:53" ht="30.6" customHeight="1" x14ac:dyDescent="0.25">
      <c r="A1" s="7" t="s">
        <v>79</v>
      </c>
    </row>
    <row r="2" spans="1:53" x14ac:dyDescent="0.25">
      <c r="F2" s="398" t="s">
        <v>2</v>
      </c>
      <c r="G2" s="398"/>
    </row>
    <row r="3" spans="1:53" x14ac:dyDescent="0.25">
      <c r="F3" s="398" t="s">
        <v>1</v>
      </c>
      <c r="G3" s="398"/>
    </row>
    <row r="5" spans="1:53" s="47" customFormat="1" ht="15.75" customHeight="1" x14ac:dyDescent="0.2">
      <c r="A5" s="141" t="s">
        <v>548</v>
      </c>
      <c r="B5" s="141"/>
      <c r="C5" s="124"/>
      <c r="D5" s="124"/>
      <c r="E5" s="124"/>
      <c r="F5" s="125"/>
      <c r="G5" s="125"/>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row>
    <row r="6" spans="1:53" s="47" customFormat="1" ht="12.75" customHeight="1" x14ac:dyDescent="0.25">
      <c r="A6" s="127"/>
      <c r="B6" s="127"/>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row>
    <row r="7" spans="1:53" s="47" customFormat="1" ht="12.75" customHeight="1" x14ac:dyDescent="0.2">
      <c r="A7" s="407"/>
      <c r="B7" s="271"/>
      <c r="C7" s="128" t="s">
        <v>107</v>
      </c>
      <c r="D7" s="128" t="s">
        <v>107</v>
      </c>
      <c r="E7" s="128" t="s">
        <v>108</v>
      </c>
      <c r="F7" s="410" t="s">
        <v>545</v>
      </c>
      <c r="G7" s="410"/>
      <c r="H7" s="410"/>
      <c r="I7" s="410"/>
      <c r="J7" s="410"/>
      <c r="K7" s="410"/>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row>
    <row r="8" spans="1:53" s="47" customFormat="1" ht="12.75" customHeight="1" x14ac:dyDescent="0.2">
      <c r="A8" s="408"/>
      <c r="B8" s="276"/>
      <c r="C8" s="129" t="s">
        <v>109</v>
      </c>
      <c r="D8" s="129" t="s">
        <v>110</v>
      </c>
      <c r="E8" s="129" t="s">
        <v>111</v>
      </c>
      <c r="F8" s="410" t="s">
        <v>112</v>
      </c>
      <c r="G8" s="410"/>
      <c r="H8" s="410"/>
      <c r="I8" s="410" t="s">
        <v>113</v>
      </c>
      <c r="J8" s="410"/>
      <c r="K8" s="410"/>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row>
    <row r="9" spans="1:53" s="47" customFormat="1" ht="12.75" customHeight="1" x14ac:dyDescent="0.2">
      <c r="A9" s="409"/>
      <c r="B9" s="272"/>
      <c r="C9" s="233" t="s">
        <v>505</v>
      </c>
      <c r="D9" s="233" t="s">
        <v>506</v>
      </c>
      <c r="E9" s="233" t="s">
        <v>507</v>
      </c>
      <c r="F9" s="131" t="s">
        <v>56</v>
      </c>
      <c r="G9" s="131" t="s">
        <v>114</v>
      </c>
      <c r="H9" s="131" t="s">
        <v>115</v>
      </c>
      <c r="I9" s="131" t="s">
        <v>56</v>
      </c>
      <c r="J9" s="131" t="s">
        <v>114</v>
      </c>
      <c r="K9" s="131" t="s">
        <v>115</v>
      </c>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row>
    <row r="10" spans="1:53" s="47" customFormat="1" ht="12.75" customHeight="1" x14ac:dyDescent="0.2">
      <c r="A10" s="283"/>
      <c r="B10" s="132"/>
      <c r="C10" s="26"/>
      <c r="D10" s="26"/>
      <c r="E10" s="26"/>
      <c r="F10" s="26"/>
      <c r="G10" s="26"/>
      <c r="H10" s="26"/>
      <c r="I10" s="26"/>
      <c r="J10" s="26"/>
      <c r="K10" s="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row>
    <row r="11" spans="1:53" s="47" customFormat="1" ht="12.75" customHeight="1" x14ac:dyDescent="0.2">
      <c r="A11" s="133">
        <v>1975</v>
      </c>
      <c r="B11" s="133"/>
      <c r="C11" s="134">
        <v>21.210529790449986</v>
      </c>
      <c r="D11" s="134">
        <v>84.321618067140562</v>
      </c>
      <c r="E11" s="135">
        <v>2.9084941185101605</v>
      </c>
      <c r="F11" s="280">
        <v>28.612270593021851</v>
      </c>
      <c r="G11" s="136" t="s">
        <v>63</v>
      </c>
      <c r="H11" s="136" t="s">
        <v>63</v>
      </c>
      <c r="I11" s="134">
        <v>25.41</v>
      </c>
      <c r="J11" s="126"/>
      <c r="K11" s="126"/>
      <c r="L11" s="126"/>
      <c r="M11" s="389" t="s">
        <v>465</v>
      </c>
      <c r="N11" s="406"/>
      <c r="O11" s="406"/>
      <c r="P11" s="406"/>
      <c r="Q11" s="406"/>
      <c r="R11" s="40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row>
    <row r="12" spans="1:53" s="47" customFormat="1" ht="12.75" customHeight="1" x14ac:dyDescent="0.2">
      <c r="A12" s="133">
        <v>1976</v>
      </c>
      <c r="B12" s="133"/>
      <c r="C12" s="134">
        <v>21.374927352557233</v>
      </c>
      <c r="D12" s="134">
        <v>85.135297940229407</v>
      </c>
      <c r="E12" s="135">
        <v>2.9265999761249382</v>
      </c>
      <c r="F12" s="280">
        <v>28.343651840178389</v>
      </c>
      <c r="G12" s="136" t="s">
        <v>63</v>
      </c>
      <c r="H12" s="136" t="s">
        <v>63</v>
      </c>
      <c r="I12" s="134">
        <v>25.26</v>
      </c>
      <c r="J12" s="126"/>
      <c r="K12" s="126"/>
      <c r="L12" s="126"/>
      <c r="M12" s="406"/>
      <c r="N12" s="406"/>
      <c r="O12" s="406"/>
      <c r="P12" s="406"/>
      <c r="Q12" s="406"/>
      <c r="R12" s="406"/>
      <c r="S12" s="159"/>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row>
    <row r="13" spans="1:53" s="47" customFormat="1" ht="12.75" customHeight="1" x14ac:dyDescent="0.2">
      <c r="A13" s="133">
        <v>1977</v>
      </c>
      <c r="B13" s="133"/>
      <c r="C13" s="134">
        <v>19.947202143377151</v>
      </c>
      <c r="D13" s="134">
        <v>79.599854717918859</v>
      </c>
      <c r="E13" s="135">
        <v>2.7267324406747919</v>
      </c>
      <c r="F13" s="280">
        <v>28.290197405527355</v>
      </c>
      <c r="G13" s="136" t="s">
        <v>63</v>
      </c>
      <c r="H13" s="136" t="s">
        <v>63</v>
      </c>
      <c r="I13" s="134">
        <v>25.25</v>
      </c>
      <c r="J13" s="126"/>
      <c r="K13" s="126"/>
      <c r="L13" s="126"/>
      <c r="M13" s="52"/>
      <c r="N13" s="52"/>
      <c r="O13" s="52"/>
      <c r="P13" s="52"/>
      <c r="Q13" s="52"/>
      <c r="R13" s="52"/>
      <c r="S13" s="159"/>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row>
    <row r="14" spans="1:53" s="47" customFormat="1" ht="12.75" customHeight="1" x14ac:dyDescent="0.2">
      <c r="A14" s="133">
        <v>1978</v>
      </c>
      <c r="B14" s="133"/>
      <c r="C14" s="134">
        <v>18.742457973315538</v>
      </c>
      <c r="D14" s="134">
        <v>74.830375077031988</v>
      </c>
      <c r="E14" s="135">
        <v>2.549950609042444</v>
      </c>
      <c r="F14" s="280">
        <v>28.27062530982225</v>
      </c>
      <c r="G14" s="136" t="s">
        <v>63</v>
      </c>
      <c r="H14" s="136" t="s">
        <v>63</v>
      </c>
      <c r="I14" s="134">
        <v>25.32</v>
      </c>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row>
    <row r="15" spans="1:53" s="47" customFormat="1" ht="12.75" customHeight="1" x14ac:dyDescent="0.2">
      <c r="A15" s="133">
        <v>1979</v>
      </c>
      <c r="B15" s="133"/>
      <c r="C15" s="134">
        <v>17.3135402285533</v>
      </c>
      <c r="D15" s="134">
        <v>68.99271307213246</v>
      </c>
      <c r="E15" s="135">
        <v>2.3382566890699823</v>
      </c>
      <c r="F15" s="280">
        <v>28.179351381271072</v>
      </c>
      <c r="G15" s="136" t="s">
        <v>63</v>
      </c>
      <c r="H15" s="136" t="s">
        <v>63</v>
      </c>
      <c r="I15" s="134">
        <v>25.27</v>
      </c>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row>
    <row r="16" spans="1:53" s="47" customFormat="1" ht="12.75" customHeight="1" x14ac:dyDescent="0.2">
      <c r="A16" s="133">
        <v>1980</v>
      </c>
      <c r="B16" s="133"/>
      <c r="C16" s="134">
        <v>15.652152899832595</v>
      </c>
      <c r="D16" s="134">
        <v>62.132707465503984</v>
      </c>
      <c r="E16" s="135">
        <v>2.0943135589933042</v>
      </c>
      <c r="F16" s="280">
        <v>28.165641602943396</v>
      </c>
      <c r="G16" s="136" t="s">
        <v>63</v>
      </c>
      <c r="H16" s="136" t="s">
        <v>63</v>
      </c>
      <c r="I16" s="134">
        <v>25.5</v>
      </c>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row>
    <row r="17" spans="1:53" s="47" customFormat="1" ht="12.75" customHeight="1" x14ac:dyDescent="0.2">
      <c r="A17" s="133">
        <v>1981</v>
      </c>
      <c r="B17" s="133"/>
      <c r="C17" s="134">
        <v>14.665514111722041</v>
      </c>
      <c r="D17" s="134">
        <v>58.024777911552917</v>
      </c>
      <c r="E17" s="135">
        <v>1.9443759175118416</v>
      </c>
      <c r="F17" s="280">
        <v>28.263955852454256</v>
      </c>
      <c r="G17" s="136" t="s">
        <v>63</v>
      </c>
      <c r="H17" s="136" t="s">
        <v>63</v>
      </c>
      <c r="I17" s="134">
        <v>25.66</v>
      </c>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row>
    <row r="18" spans="1:53" s="47" customFormat="1" ht="12.75" customHeight="1" x14ac:dyDescent="0.2">
      <c r="A18" s="133">
        <v>1982</v>
      </c>
      <c r="B18" s="133"/>
      <c r="C18" s="134">
        <v>13.865006060916118</v>
      </c>
      <c r="D18" s="134">
        <v>54.71726979821424</v>
      </c>
      <c r="E18" s="135">
        <v>1.8300711113571033</v>
      </c>
      <c r="F18" s="280">
        <v>28.349450868376433</v>
      </c>
      <c r="G18" s="136" t="s">
        <v>63</v>
      </c>
      <c r="H18" s="136" t="s">
        <v>63</v>
      </c>
      <c r="I18" s="134">
        <v>25.79</v>
      </c>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row>
    <row r="19" spans="1:53" s="47" customFormat="1" ht="12.75" customHeight="1" x14ac:dyDescent="0.2">
      <c r="A19" s="133">
        <v>1983</v>
      </c>
      <c r="B19" s="133"/>
      <c r="C19" s="134">
        <v>12.801065711695891</v>
      </c>
      <c r="D19" s="134">
        <v>50.39222023580097</v>
      </c>
      <c r="E19" s="135">
        <v>1.6772239801931899</v>
      </c>
      <c r="F19" s="280">
        <v>28.398005895041909</v>
      </c>
      <c r="G19" s="136" t="s">
        <v>63</v>
      </c>
      <c r="H19" s="136" t="s">
        <v>63</v>
      </c>
      <c r="I19" s="134">
        <v>25.88</v>
      </c>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row>
    <row r="20" spans="1:53" s="47" customFormat="1" ht="12.75" customHeight="1" x14ac:dyDescent="0.2">
      <c r="A20" s="133">
        <v>1984</v>
      </c>
      <c r="B20" s="133"/>
      <c r="C20" s="134">
        <v>12.501855442815494</v>
      </c>
      <c r="D20" s="134">
        <v>49.044620851900589</v>
      </c>
      <c r="E20" s="135">
        <v>1.6273745309621679</v>
      </c>
      <c r="F20" s="280">
        <v>28.525747829154</v>
      </c>
      <c r="G20" s="136" t="s">
        <v>63</v>
      </c>
      <c r="H20" s="136" t="s">
        <v>63</v>
      </c>
      <c r="I20" s="134">
        <v>26.07</v>
      </c>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row>
    <row r="21" spans="1:53" s="47" customFormat="1" ht="12.75" customHeight="1" x14ac:dyDescent="0.2">
      <c r="A21" s="133">
        <v>1985</v>
      </c>
      <c r="B21" s="133"/>
      <c r="C21" s="134">
        <v>11.909901491582501</v>
      </c>
      <c r="D21" s="134">
        <v>46.491317282728374</v>
      </c>
      <c r="E21" s="135">
        <v>1.5369559108124713</v>
      </c>
      <c r="F21" s="280">
        <v>28.609298646510812</v>
      </c>
      <c r="G21" s="136" t="s">
        <v>63</v>
      </c>
      <c r="H21" s="136" t="s">
        <v>63</v>
      </c>
      <c r="I21" s="134">
        <v>26.24</v>
      </c>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row>
    <row r="22" spans="1:53" s="47" customFormat="1" ht="12.75" customHeight="1" x14ac:dyDescent="0.2">
      <c r="A22" s="133">
        <v>1986</v>
      </c>
      <c r="B22" s="133"/>
      <c r="C22" s="134">
        <v>11.366638897137955</v>
      </c>
      <c r="D22" s="134">
        <v>44.118009284438486</v>
      </c>
      <c r="E22" s="135">
        <v>1.4568090286493069</v>
      </c>
      <c r="F22" s="279">
        <v>28.702511917858452</v>
      </c>
      <c r="G22" s="136" t="s">
        <v>63</v>
      </c>
      <c r="H22" s="136" t="s">
        <v>63</v>
      </c>
      <c r="I22" s="134">
        <v>26.21</v>
      </c>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6"/>
      <c r="BA22" s="126"/>
    </row>
    <row r="23" spans="1:53" s="47" customFormat="1" ht="12.75" customHeight="1" x14ac:dyDescent="0.2">
      <c r="A23" s="133">
        <v>1987</v>
      </c>
      <c r="B23" s="133"/>
      <c r="C23" s="134">
        <v>11.035621850323441</v>
      </c>
      <c r="D23" s="134">
        <v>42.543000393064659</v>
      </c>
      <c r="E23" s="135">
        <v>1.4073333921963014</v>
      </c>
      <c r="F23" s="279">
        <v>28.780297634666567</v>
      </c>
      <c r="G23" s="136" t="s">
        <v>63</v>
      </c>
      <c r="H23" s="136" t="s">
        <v>63</v>
      </c>
      <c r="I23" s="134">
        <v>26.41</v>
      </c>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row>
    <row r="24" spans="1:53" s="47" customFormat="1" ht="12.75" customHeight="1" x14ac:dyDescent="0.2">
      <c r="A24" s="133">
        <v>1988</v>
      </c>
      <c r="B24" s="133"/>
      <c r="C24" s="134">
        <v>10.577769817621663</v>
      </c>
      <c r="D24" s="134">
        <v>40.382687512883884</v>
      </c>
      <c r="E24" s="135">
        <v>1.3412463251290327</v>
      </c>
      <c r="F24" s="279">
        <v>28.843879194891404</v>
      </c>
      <c r="G24" s="136" t="s">
        <v>63</v>
      </c>
      <c r="H24" s="136" t="s">
        <v>63</v>
      </c>
      <c r="I24" s="134">
        <v>26.56</v>
      </c>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row>
    <row r="25" spans="1:53" s="47" customFormat="1" ht="12.75" customHeight="1" x14ac:dyDescent="0.2">
      <c r="A25" s="133">
        <v>1989</v>
      </c>
      <c r="B25" s="133"/>
      <c r="C25" s="134">
        <v>10.380354330679907</v>
      </c>
      <c r="D25" s="134">
        <v>39.112038193065473</v>
      </c>
      <c r="E25" s="135">
        <v>1.3097356918227776</v>
      </c>
      <c r="F25" s="279">
        <v>29.026251694132899</v>
      </c>
      <c r="G25" s="136" t="s">
        <v>63</v>
      </c>
      <c r="H25" s="136" t="s">
        <v>63</v>
      </c>
      <c r="I25" s="134">
        <v>26.91</v>
      </c>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row>
    <row r="26" spans="1:53" s="47" customFormat="1" ht="12.75" customHeight="1" x14ac:dyDescent="0.2">
      <c r="A26" s="133">
        <v>1990</v>
      </c>
      <c r="B26" s="133"/>
      <c r="C26" s="134">
        <v>10.116530597233337</v>
      </c>
      <c r="D26" s="134">
        <v>37.7196911404275</v>
      </c>
      <c r="E26" s="135">
        <v>1.2691136909253897</v>
      </c>
      <c r="F26" s="279">
        <v>29.246450385501152</v>
      </c>
      <c r="G26" s="136" t="s">
        <v>63</v>
      </c>
      <c r="H26" s="136" t="s">
        <v>63</v>
      </c>
      <c r="I26" s="134">
        <v>27.25</v>
      </c>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row>
    <row r="27" spans="1:53" s="47" customFormat="1" ht="12.75" customHeight="1" x14ac:dyDescent="0.2">
      <c r="A27" s="133">
        <v>1991</v>
      </c>
      <c r="B27" s="133"/>
      <c r="C27" s="134">
        <v>9.9271929322849157</v>
      </c>
      <c r="D27" s="134">
        <v>36.718111601665882</v>
      </c>
      <c r="E27" s="135">
        <v>1.2340117353604259</v>
      </c>
      <c r="F27" s="279">
        <v>29.430355222851116</v>
      </c>
      <c r="G27" s="136" t="s">
        <v>63</v>
      </c>
      <c r="H27" s="136" t="s">
        <v>63</v>
      </c>
      <c r="I27" s="134">
        <v>27.54</v>
      </c>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row>
    <row r="28" spans="1:53" s="47" customFormat="1" ht="12.75" customHeight="1" x14ac:dyDescent="0.2">
      <c r="A28" s="133">
        <v>1992</v>
      </c>
      <c r="B28" s="133"/>
      <c r="C28" s="134">
        <v>10.169084690057561</v>
      </c>
      <c r="D28" s="134">
        <v>37.215735067506728</v>
      </c>
      <c r="E28" s="135">
        <v>1.2445442304087069</v>
      </c>
      <c r="F28" s="279">
        <v>29.688024235725987</v>
      </c>
      <c r="G28" s="136" t="s">
        <v>63</v>
      </c>
      <c r="H28" s="136" t="s">
        <v>63</v>
      </c>
      <c r="I28" s="134">
        <v>27.97</v>
      </c>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row>
    <row r="29" spans="1:53" s="47" customFormat="1" ht="12.75" customHeight="1" x14ac:dyDescent="0.2">
      <c r="A29" s="133">
        <v>1993</v>
      </c>
      <c r="B29" s="133"/>
      <c r="C29" s="134">
        <v>9.8985171521770781</v>
      </c>
      <c r="D29" s="134">
        <v>35.992807110286371</v>
      </c>
      <c r="E29" s="135">
        <v>1.1923309420671517</v>
      </c>
      <c r="F29" s="279">
        <v>29.932675407583993</v>
      </c>
      <c r="G29" s="136" t="s">
        <v>63</v>
      </c>
      <c r="H29" s="136" t="s">
        <v>63</v>
      </c>
      <c r="I29" s="134">
        <v>28.33</v>
      </c>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c r="AO29" s="126"/>
      <c r="AP29" s="126"/>
      <c r="AQ29" s="126"/>
      <c r="AR29" s="126"/>
      <c r="AS29" s="126"/>
      <c r="AT29" s="126"/>
      <c r="AU29" s="126"/>
      <c r="AV29" s="126"/>
      <c r="AW29" s="126"/>
      <c r="AX29" s="126"/>
      <c r="AY29" s="126"/>
      <c r="AZ29" s="126"/>
      <c r="BA29" s="126"/>
    </row>
    <row r="30" spans="1:53" s="47" customFormat="1" ht="12.75" customHeight="1" x14ac:dyDescent="0.2">
      <c r="A30" s="133">
        <v>1994</v>
      </c>
      <c r="B30" s="133"/>
      <c r="C30" s="134">
        <v>9.5060793696927366</v>
      </c>
      <c r="D30" s="134">
        <v>34.447064194470208</v>
      </c>
      <c r="E30" s="135">
        <v>1.1277991215327108</v>
      </c>
      <c r="F30" s="279">
        <v>30.264778660850965</v>
      </c>
      <c r="G30" s="136" t="s">
        <v>63</v>
      </c>
      <c r="H30" s="136" t="s">
        <v>63</v>
      </c>
      <c r="I30" s="134">
        <v>28.72</v>
      </c>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26"/>
      <c r="AW30" s="126"/>
      <c r="AX30" s="126"/>
      <c r="AY30" s="126"/>
      <c r="AZ30" s="126"/>
      <c r="BA30" s="126"/>
    </row>
    <row r="31" spans="1:53" s="47" customFormat="1" ht="12.75" customHeight="1" x14ac:dyDescent="0.2">
      <c r="A31" s="133">
        <v>1995</v>
      </c>
      <c r="B31" s="133"/>
      <c r="C31" s="134">
        <v>9.3452035403860076</v>
      </c>
      <c r="D31" s="134">
        <v>33.817266187050357</v>
      </c>
      <c r="E31" s="135">
        <v>1.0908858898806171</v>
      </c>
      <c r="F31" s="279">
        <v>30.583095775007447</v>
      </c>
      <c r="G31" s="134">
        <v>30.65</v>
      </c>
      <c r="H31" s="134">
        <v>29.46</v>
      </c>
      <c r="I31" s="134">
        <v>29.12</v>
      </c>
      <c r="J31" s="102">
        <v>29.19</v>
      </c>
      <c r="K31" s="102">
        <v>28.15</v>
      </c>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row>
    <row r="32" spans="1:53" s="47" customFormat="1" ht="12.75" customHeight="1" x14ac:dyDescent="0.2">
      <c r="A32" s="133">
        <v>1996</v>
      </c>
      <c r="B32" s="133"/>
      <c r="C32" s="134">
        <v>9.4</v>
      </c>
      <c r="D32" s="134">
        <v>33.94</v>
      </c>
      <c r="E32" s="135">
        <v>1.1322814023210672</v>
      </c>
      <c r="F32" s="279">
        <v>30.842359604977784</v>
      </c>
      <c r="G32" s="134">
        <v>30.92</v>
      </c>
      <c r="H32" s="134">
        <v>29.68</v>
      </c>
      <c r="I32" s="134">
        <v>29.47</v>
      </c>
      <c r="J32" s="102">
        <v>29.55</v>
      </c>
      <c r="K32" s="102">
        <v>28.36</v>
      </c>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row>
    <row r="33" spans="1:53" s="47" customFormat="1" ht="12.75" customHeight="1" x14ac:dyDescent="0.2">
      <c r="A33" s="133">
        <v>1997</v>
      </c>
      <c r="B33" s="133"/>
      <c r="C33" s="134">
        <v>9.6</v>
      </c>
      <c r="D33" s="134">
        <v>34.450000000000003</v>
      </c>
      <c r="E33" s="135">
        <v>1.1337933957206454</v>
      </c>
      <c r="F33" s="279">
        <v>31.053503263144933</v>
      </c>
      <c r="G33" s="134">
        <v>31.19</v>
      </c>
      <c r="H33" s="134">
        <v>29.35</v>
      </c>
      <c r="I33" s="134">
        <v>29.66</v>
      </c>
      <c r="J33" s="102">
        <v>29.79</v>
      </c>
      <c r="K33" s="102">
        <v>28.09</v>
      </c>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row>
    <row r="34" spans="1:53" s="47" customFormat="1" ht="12.75" customHeight="1" x14ac:dyDescent="0.2">
      <c r="A34" s="133">
        <v>1998</v>
      </c>
      <c r="B34" s="133"/>
      <c r="C34" s="134">
        <v>9.5500000000000007</v>
      </c>
      <c r="D34" s="134">
        <v>34.47</v>
      </c>
      <c r="E34" s="135">
        <v>1.121037459030966</v>
      </c>
      <c r="F34" s="279">
        <v>31.32359081419624</v>
      </c>
      <c r="G34" s="134">
        <v>31.47</v>
      </c>
      <c r="H34" s="134">
        <v>29.52</v>
      </c>
      <c r="I34" s="134">
        <v>29.91</v>
      </c>
      <c r="J34" s="102">
        <v>30.07</v>
      </c>
      <c r="K34" s="102">
        <v>28.13</v>
      </c>
      <c r="L34" s="126"/>
      <c r="M34" s="389" t="s">
        <v>456</v>
      </c>
      <c r="N34" s="406"/>
      <c r="O34" s="406"/>
      <c r="P34" s="406"/>
      <c r="Q34" s="406"/>
      <c r="R34" s="40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row>
    <row r="35" spans="1:53" s="47" customFormat="1" ht="12.75" customHeight="1" x14ac:dyDescent="0.2">
      <c r="A35" s="133">
        <v>1999</v>
      </c>
      <c r="B35" s="133"/>
      <c r="C35" s="134">
        <v>10.039999999999999</v>
      </c>
      <c r="D35" s="134">
        <v>36.409999999999997</v>
      </c>
      <c r="E35" s="135">
        <v>1.1690517825167668</v>
      </c>
      <c r="F35" s="279">
        <v>31.430487147914423</v>
      </c>
      <c r="G35" s="134">
        <v>31.65</v>
      </c>
      <c r="H35" s="134">
        <v>29.17</v>
      </c>
      <c r="I35" s="134">
        <v>30.07</v>
      </c>
      <c r="J35" s="160">
        <v>30.3</v>
      </c>
      <c r="K35" s="102">
        <v>27.74</v>
      </c>
      <c r="L35" s="126"/>
      <c r="M35" s="406"/>
      <c r="N35" s="406"/>
      <c r="O35" s="406"/>
      <c r="P35" s="406"/>
      <c r="Q35" s="406"/>
      <c r="R35" s="40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row>
    <row r="36" spans="1:53" s="47" customFormat="1" ht="12.75" customHeight="1" x14ac:dyDescent="0.2">
      <c r="A36" s="133">
        <v>2000</v>
      </c>
      <c r="B36" s="133"/>
      <c r="C36" s="134">
        <v>10.71</v>
      </c>
      <c r="D36" s="134">
        <v>38.630000000000003</v>
      </c>
      <c r="E36" s="135">
        <v>1.2224378857118527</v>
      </c>
      <c r="F36" s="279">
        <v>31.482762883684789</v>
      </c>
      <c r="G36" s="134">
        <v>31.83</v>
      </c>
      <c r="H36" s="134">
        <v>28.8</v>
      </c>
      <c r="I36" s="134">
        <v>30.07</v>
      </c>
      <c r="J36" s="102">
        <v>30.47</v>
      </c>
      <c r="K36" s="102">
        <v>27.22</v>
      </c>
      <c r="L36" s="126"/>
      <c r="M36" s="52"/>
      <c r="N36" s="52"/>
      <c r="O36" s="52"/>
      <c r="P36" s="52"/>
      <c r="Q36" s="52"/>
      <c r="R36" s="52"/>
      <c r="S36" s="220"/>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row>
    <row r="37" spans="1:53" s="47" customFormat="1" ht="12.75" customHeight="1" x14ac:dyDescent="0.2">
      <c r="A37" s="133">
        <v>2001</v>
      </c>
      <c r="B37" s="133"/>
      <c r="C37" s="134">
        <v>10.96</v>
      </c>
      <c r="D37" s="134">
        <v>39.6</v>
      </c>
      <c r="E37" s="135">
        <v>1.2415586168296364</v>
      </c>
      <c r="F37" s="279">
        <v>31.522583453309672</v>
      </c>
      <c r="G37" s="134">
        <v>32.03</v>
      </c>
      <c r="H37" s="134">
        <v>28.59</v>
      </c>
      <c r="I37" s="134">
        <v>30.1</v>
      </c>
      <c r="J37" s="134">
        <v>30.66</v>
      </c>
      <c r="K37" s="134">
        <v>26.98</v>
      </c>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row>
    <row r="38" spans="1:53" s="47" customFormat="1" ht="12.75" customHeight="1" x14ac:dyDescent="0.2">
      <c r="A38" s="133">
        <v>2002</v>
      </c>
      <c r="B38" s="133"/>
      <c r="C38" s="134">
        <v>11.23</v>
      </c>
      <c r="D38" s="134">
        <v>40.64</v>
      </c>
      <c r="E38" s="135">
        <v>1.2657880528700445</v>
      </c>
      <c r="F38" s="279">
        <v>31.501773470777319</v>
      </c>
      <c r="G38" s="134">
        <v>32.15</v>
      </c>
      <c r="H38" s="134">
        <v>28.41</v>
      </c>
      <c r="I38" s="134">
        <v>30.09</v>
      </c>
      <c r="J38" s="134">
        <v>30.78</v>
      </c>
      <c r="K38" s="134">
        <v>26.85</v>
      </c>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row>
    <row r="39" spans="1:53" s="47" customFormat="1" ht="12.75" customHeight="1" x14ac:dyDescent="0.2">
      <c r="A39" s="133">
        <v>2003</v>
      </c>
      <c r="B39" s="133"/>
      <c r="C39" s="134">
        <v>11.64</v>
      </c>
      <c r="D39" s="134">
        <v>42.24</v>
      </c>
      <c r="E39" s="135">
        <v>1.3079812099071171</v>
      </c>
      <c r="F39" s="279">
        <v>31.597846190561423</v>
      </c>
      <c r="G39" s="134">
        <v>32.29</v>
      </c>
      <c r="H39" s="134">
        <v>28.57</v>
      </c>
      <c r="I39" s="134">
        <v>30.19</v>
      </c>
      <c r="J39" s="134">
        <v>30.94</v>
      </c>
      <c r="K39" s="134">
        <v>27.01</v>
      </c>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row>
    <row r="40" spans="1:53" s="47" customFormat="1" ht="12.75" customHeight="1" x14ac:dyDescent="0.2">
      <c r="A40" s="133">
        <v>2004</v>
      </c>
      <c r="B40" s="133"/>
      <c r="C40" s="134">
        <v>11.73</v>
      </c>
      <c r="D40" s="134">
        <v>42.78</v>
      </c>
      <c r="E40" s="135">
        <v>1.3208336382540056</v>
      </c>
      <c r="F40" s="279">
        <v>31.708260296397167</v>
      </c>
      <c r="G40" s="134">
        <v>32.450000000000003</v>
      </c>
      <c r="H40" s="134">
        <v>28.75</v>
      </c>
      <c r="I40" s="134">
        <v>30.32</v>
      </c>
      <c r="J40" s="134">
        <v>31.12</v>
      </c>
      <c r="K40" s="134">
        <v>27.15</v>
      </c>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row>
    <row r="41" spans="1:53" s="47" customFormat="1" ht="12.75" customHeight="1" x14ac:dyDescent="0.2">
      <c r="A41" s="133">
        <v>2005</v>
      </c>
      <c r="B41" s="133"/>
      <c r="C41" s="134">
        <v>11.59</v>
      </c>
      <c r="D41" s="134">
        <v>42.52</v>
      </c>
      <c r="E41" s="135">
        <v>1.3111027238217121</v>
      </c>
      <c r="F41" s="279">
        <v>31.844299636699152</v>
      </c>
      <c r="G41" s="102">
        <v>32.61</v>
      </c>
      <c r="H41" s="102">
        <v>28.99</v>
      </c>
      <c r="I41" s="102">
        <v>30.44</v>
      </c>
      <c r="J41" s="134">
        <v>31.3</v>
      </c>
      <c r="K41" s="134">
        <v>27.3</v>
      </c>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row>
    <row r="42" spans="1:53" s="47" customFormat="1" ht="12.75" customHeight="1" x14ac:dyDescent="0.2">
      <c r="A42" s="133">
        <v>2006</v>
      </c>
      <c r="B42" s="133"/>
      <c r="C42" s="137">
        <v>11.90103584223224</v>
      </c>
      <c r="D42" s="137">
        <v>43.868509720118034</v>
      </c>
      <c r="E42" s="138">
        <v>1.3560953644775118</v>
      </c>
      <c r="F42" s="279">
        <v>31.898215204125602</v>
      </c>
      <c r="G42" s="139">
        <v>32.76</v>
      </c>
      <c r="H42" s="139">
        <v>28.96</v>
      </c>
      <c r="I42" s="139">
        <v>30.43</v>
      </c>
      <c r="J42" s="139">
        <v>31.41</v>
      </c>
      <c r="K42" s="139">
        <v>27.27</v>
      </c>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row>
    <row r="43" spans="1:53" s="47" customFormat="1" ht="12.75" customHeight="1" x14ac:dyDescent="0.2">
      <c r="A43" s="133">
        <v>2007</v>
      </c>
      <c r="B43" s="133"/>
      <c r="C43" s="137">
        <v>12.12</v>
      </c>
      <c r="D43" s="137">
        <v>44.7</v>
      </c>
      <c r="E43" s="138">
        <v>1.3883742102715684</v>
      </c>
      <c r="F43" s="279">
        <v>31.930846728397537</v>
      </c>
      <c r="G43" s="139">
        <v>32.97</v>
      </c>
      <c r="H43" s="139">
        <v>28.92</v>
      </c>
      <c r="I43" s="139">
        <v>30.59</v>
      </c>
      <c r="J43" s="139">
        <v>31.72</v>
      </c>
      <c r="K43" s="139">
        <v>27.57</v>
      </c>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row>
    <row r="44" spans="1:53" s="47" customFormat="1" ht="12.75" customHeight="1" x14ac:dyDescent="0.2">
      <c r="A44" s="133">
        <v>2008</v>
      </c>
      <c r="B44" s="133"/>
      <c r="C44" s="137">
        <v>12.44</v>
      </c>
      <c r="D44" s="137">
        <v>46.16</v>
      </c>
      <c r="E44" s="138">
        <v>1.4391025925090726</v>
      </c>
      <c r="F44" s="279">
        <v>32.009620147064425</v>
      </c>
      <c r="G44" s="139">
        <v>33.11</v>
      </c>
      <c r="H44" s="139">
        <v>29.05</v>
      </c>
      <c r="I44" s="139">
        <v>30.64</v>
      </c>
      <c r="J44" s="139">
        <v>31.85</v>
      </c>
      <c r="K44" s="139">
        <v>27.57</v>
      </c>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row>
    <row r="45" spans="1:53" s="47" customFormat="1" ht="12.75" customHeight="1" x14ac:dyDescent="0.2">
      <c r="A45" s="133">
        <v>2009</v>
      </c>
      <c r="B45" s="133"/>
      <c r="C45" s="137">
        <v>11.82</v>
      </c>
      <c r="D45" s="137">
        <v>44.25</v>
      </c>
      <c r="E45" s="138">
        <v>1.3755731929885735</v>
      </c>
      <c r="F45" s="279">
        <v>32.361289727507511</v>
      </c>
      <c r="G45" s="139">
        <v>33.33</v>
      </c>
      <c r="H45" s="139">
        <v>29.62</v>
      </c>
      <c r="I45" s="139">
        <v>31.1</v>
      </c>
      <c r="J45" s="139">
        <v>32.159999999999997</v>
      </c>
      <c r="K45" s="139">
        <v>28.22</v>
      </c>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row>
    <row r="46" spans="1:53" s="47" customFormat="1" ht="12.75" customHeight="1" x14ac:dyDescent="0.2">
      <c r="A46" s="133">
        <v>2010</v>
      </c>
      <c r="B46" s="133"/>
      <c r="C46" s="137">
        <v>11.4</v>
      </c>
      <c r="D46" s="137">
        <v>43.13</v>
      </c>
      <c r="E46" s="138">
        <v>1.338433779413585</v>
      </c>
      <c r="F46" s="279">
        <v>32.649099978312734</v>
      </c>
      <c r="G46" s="139">
        <v>33.57</v>
      </c>
      <c r="H46" s="139">
        <v>29.95</v>
      </c>
      <c r="I46" s="139">
        <v>31.46</v>
      </c>
      <c r="J46" s="139">
        <v>32.44</v>
      </c>
      <c r="K46" s="139">
        <v>28.7</v>
      </c>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row>
    <row r="47" spans="1:53" s="47" customFormat="1" ht="12.75" customHeight="1" x14ac:dyDescent="0.2">
      <c r="A47" s="133">
        <v>2011</v>
      </c>
      <c r="B47" s="275"/>
      <c r="C47" s="137">
        <v>11.09</v>
      </c>
      <c r="D47" s="137">
        <v>42.46</v>
      </c>
      <c r="E47" s="138">
        <v>1.3200976732011398</v>
      </c>
      <c r="F47" s="281">
        <v>32.924128403426685</v>
      </c>
      <c r="G47" s="278">
        <v>33.76</v>
      </c>
      <c r="H47" s="278">
        <v>30.25</v>
      </c>
      <c r="I47" s="282">
        <v>31.73</v>
      </c>
      <c r="J47" s="282">
        <v>32.61</v>
      </c>
      <c r="K47" s="282">
        <v>28.99</v>
      </c>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row>
    <row r="48" spans="1:53" s="47" customFormat="1" ht="12.75" customHeight="1" x14ac:dyDescent="0.2">
      <c r="A48" s="133">
        <v>2012</v>
      </c>
      <c r="B48" s="275"/>
      <c r="C48" s="137">
        <v>10.68</v>
      </c>
      <c r="D48" s="137">
        <v>41.39</v>
      </c>
      <c r="E48" s="138">
        <v>1.3010127903361206</v>
      </c>
      <c r="F48" s="281">
        <v>33.100873526104884</v>
      </c>
      <c r="G48" s="278">
        <v>33.92</v>
      </c>
      <c r="H48" s="278">
        <v>30.45</v>
      </c>
      <c r="I48" s="282">
        <v>31.89</v>
      </c>
      <c r="J48" s="282">
        <v>32.76</v>
      </c>
      <c r="K48" s="282">
        <v>29.16</v>
      </c>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row>
    <row r="49" spans="1:53" s="47" customFormat="1" ht="12.75" customHeight="1" x14ac:dyDescent="0.2">
      <c r="A49" s="133">
        <v>2013</v>
      </c>
      <c r="B49" s="275"/>
      <c r="C49" s="137">
        <v>10.09</v>
      </c>
      <c r="D49" s="137">
        <v>39.72</v>
      </c>
      <c r="E49" s="138">
        <v>1.2615349315565079</v>
      </c>
      <c r="F49" s="281">
        <v>33.295157859296332</v>
      </c>
      <c r="G49" s="278">
        <v>34.03</v>
      </c>
      <c r="H49" s="278">
        <v>30.78</v>
      </c>
      <c r="I49" s="282">
        <v>32.17</v>
      </c>
      <c r="J49" s="282">
        <v>32.93</v>
      </c>
      <c r="K49" s="282">
        <v>29.59</v>
      </c>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row>
    <row r="50" spans="1:53" s="47" customFormat="1" ht="12.75" customHeight="1" x14ac:dyDescent="0.2">
      <c r="A50" s="133">
        <v>2014</v>
      </c>
      <c r="B50" s="275"/>
      <c r="C50" s="137">
        <v>10.16</v>
      </c>
      <c r="D50" s="137">
        <v>40.67</v>
      </c>
      <c r="E50" s="138">
        <v>1.3097568125018013</v>
      </c>
      <c r="F50" s="281">
        <v>33.4575452255553</v>
      </c>
      <c r="G50" s="278">
        <v>34.11</v>
      </c>
      <c r="H50" s="278">
        <v>31.02</v>
      </c>
      <c r="I50" s="282">
        <v>32.39</v>
      </c>
      <c r="J50" s="282">
        <v>33.090000000000003</v>
      </c>
      <c r="K50" s="282">
        <v>29.8</v>
      </c>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row>
    <row r="51" spans="1:53" s="47" customFormat="1" ht="12.75" customHeight="1" x14ac:dyDescent="0.2">
      <c r="A51" s="133">
        <v>2015</v>
      </c>
      <c r="B51" s="275"/>
      <c r="C51" s="137">
        <v>10.06</v>
      </c>
      <c r="D51" s="137">
        <v>40.82</v>
      </c>
      <c r="E51" s="138">
        <v>1.3329904514441953</v>
      </c>
      <c r="F51" s="281">
        <v>33.614736663635384</v>
      </c>
      <c r="G51" s="139">
        <v>34.22</v>
      </c>
      <c r="H51" s="139">
        <v>31.25</v>
      </c>
      <c r="I51" s="282">
        <v>32.567035688273897</v>
      </c>
      <c r="J51" s="282">
        <v>33.18</v>
      </c>
      <c r="K51" s="282">
        <v>30.14</v>
      </c>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row>
    <row r="52" spans="1:53" s="47" customFormat="1" ht="12.75" customHeight="1" x14ac:dyDescent="0.2">
      <c r="A52" s="133">
        <v>2016</v>
      </c>
      <c r="B52" s="275"/>
      <c r="C52" s="137">
        <v>9.73</v>
      </c>
      <c r="D52" s="137">
        <v>39.93</v>
      </c>
      <c r="E52" s="138">
        <v>1.3225187165032897</v>
      </c>
      <c r="F52" s="281">
        <v>33.739067055393583</v>
      </c>
      <c r="G52" s="139">
        <v>34.35</v>
      </c>
      <c r="H52" s="139">
        <v>31.45</v>
      </c>
      <c r="I52" s="282">
        <v>32.611800000000002</v>
      </c>
      <c r="J52" s="282">
        <v>33.25</v>
      </c>
      <c r="K52" s="282">
        <v>30.14</v>
      </c>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row>
    <row r="53" spans="1:53" s="47" customFormat="1" ht="12.75" customHeight="1" x14ac:dyDescent="0.2">
      <c r="A53" s="133">
        <v>2017</v>
      </c>
      <c r="B53" s="275"/>
      <c r="C53" s="137">
        <v>9.25</v>
      </c>
      <c r="D53" s="137">
        <v>38.32</v>
      </c>
      <c r="E53" s="138">
        <v>1.2896725338599249</v>
      </c>
      <c r="F53" s="281">
        <v>33.81</v>
      </c>
      <c r="G53" s="139">
        <v>34.44</v>
      </c>
      <c r="H53" s="139">
        <v>31.54</v>
      </c>
      <c r="I53" s="139">
        <v>32.74</v>
      </c>
      <c r="J53" s="139">
        <v>33.43</v>
      </c>
      <c r="K53" s="139">
        <v>30.15</v>
      </c>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row>
    <row r="54" spans="1:53" s="47" customFormat="1" ht="12.75" customHeight="1" x14ac:dyDescent="0.2">
      <c r="A54" s="133">
        <v>2018</v>
      </c>
      <c r="B54" s="275"/>
      <c r="C54" s="137">
        <v>8.69</v>
      </c>
      <c r="D54" s="137">
        <v>36.21</v>
      </c>
      <c r="E54" s="138">
        <v>1.2337925075405163</v>
      </c>
      <c r="F54" s="281">
        <v>33.869999999999997</v>
      </c>
      <c r="G54" s="139">
        <v>34.520000000000003</v>
      </c>
      <c r="H54" s="139">
        <v>31.75</v>
      </c>
      <c r="I54" s="139">
        <v>32.799999999999997</v>
      </c>
      <c r="J54" s="139">
        <v>33.51</v>
      </c>
      <c r="K54" s="139">
        <v>30.32</v>
      </c>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row>
    <row r="55" spans="1:53" s="47" customFormat="1" ht="12.75" customHeight="1" x14ac:dyDescent="0.25">
      <c r="A55" s="133">
        <v>2019</v>
      </c>
      <c r="B55" s="275"/>
      <c r="C55" s="137">
        <v>8.2899999999999991</v>
      </c>
      <c r="D55" s="292">
        <v>34.642826068041416</v>
      </c>
      <c r="E55" s="305">
        <v>1.1944129088042041</v>
      </c>
      <c r="F55" s="306">
        <v>33.884582264401431</v>
      </c>
      <c r="G55" s="306">
        <v>34.569815536750021</v>
      </c>
      <c r="H55" s="306">
        <v>31.776310977839536</v>
      </c>
      <c r="I55" s="307">
        <v>32.865128533789076</v>
      </c>
      <c r="J55" s="306">
        <v>33.602948711976524</v>
      </c>
      <c r="K55" s="306">
        <v>30.472201238857835</v>
      </c>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row>
    <row r="56" spans="1:53" s="47" customFormat="1" ht="12.75" customHeight="1" x14ac:dyDescent="0.25">
      <c r="A56" s="133">
        <v>2020</v>
      </c>
      <c r="B56" s="275"/>
      <c r="C56" s="137">
        <v>7.7387424665432825</v>
      </c>
      <c r="D56" s="292">
        <v>32.475710826797972</v>
      </c>
      <c r="E56" s="305">
        <v>1.1343326082200298</v>
      </c>
      <c r="F56" s="306">
        <v>33.837949080352196</v>
      </c>
      <c r="G56" s="306">
        <v>34.536924015868173</v>
      </c>
      <c r="H56" s="306">
        <v>31.728957262334074</v>
      </c>
      <c r="I56" s="307">
        <v>32.847175605227449</v>
      </c>
      <c r="J56" s="306">
        <v>33.61434274308526</v>
      </c>
      <c r="K56" s="306">
        <v>30.52914991384262</v>
      </c>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row>
    <row r="57" spans="1:53" s="47" customFormat="1" ht="12.75" customHeight="1" x14ac:dyDescent="0.25">
      <c r="A57" s="133">
        <v>2021</v>
      </c>
      <c r="B57" s="275"/>
      <c r="C57" s="137">
        <v>7.6089760000000002</v>
      </c>
      <c r="D57" s="292">
        <v>32.238122524447206</v>
      </c>
      <c r="E57" s="305">
        <v>1.1345031110484936</v>
      </c>
      <c r="F57" s="321">
        <v>34.056340770159252</v>
      </c>
      <c r="G57" s="321">
        <v>34.663931920097838</v>
      </c>
      <c r="H57" s="321">
        <v>32.088463442812348</v>
      </c>
      <c r="I57" s="321">
        <v>33.079068078437366</v>
      </c>
      <c r="J57" s="321">
        <v>33.717232530596128</v>
      </c>
      <c r="K57" s="321">
        <v>30.886128539935559</v>
      </c>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row>
    <row r="58" spans="1:53" s="47" customFormat="1" ht="12.75" customHeight="1" x14ac:dyDescent="0.25">
      <c r="A58" s="133">
        <v>2022</v>
      </c>
      <c r="B58" s="275"/>
      <c r="C58" s="137">
        <v>7.5454129999999999</v>
      </c>
      <c r="D58" s="356">
        <v>32.163131</v>
      </c>
      <c r="E58" s="305">
        <v>1.1349423091659776</v>
      </c>
      <c r="F58" s="357">
        <v>33.92626714546418</v>
      </c>
      <c r="G58" s="357">
        <v>34.610866257411196</v>
      </c>
      <c r="H58" s="357">
        <v>31.894378260531028</v>
      </c>
      <c r="I58" s="357">
        <v>32.947863247863246</v>
      </c>
      <c r="J58" s="357">
        <v>33.700521224878464</v>
      </c>
      <c r="K58" s="357">
        <v>30.591023226616446</v>
      </c>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row>
    <row r="59" spans="1:53" s="47" customFormat="1" ht="12.75" customHeight="1" x14ac:dyDescent="0.2">
      <c r="A59" s="140"/>
      <c r="B59" s="140"/>
      <c r="C59" s="140"/>
      <c r="D59" s="140"/>
      <c r="E59" s="140"/>
      <c r="F59" s="140"/>
      <c r="G59" s="140"/>
      <c r="H59" s="140"/>
      <c r="I59" s="140" t="s">
        <v>79</v>
      </c>
      <c r="J59" s="140"/>
      <c r="K59" s="140"/>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row>
    <row r="60" spans="1:53" s="47" customFormat="1" ht="12.75" customHeight="1" x14ac:dyDescent="0.2">
      <c r="A60" s="126"/>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6"/>
      <c r="AY60" s="126"/>
      <c r="AZ60" s="126"/>
      <c r="BA60" s="126"/>
    </row>
    <row r="61" spans="1:53" s="47" customFormat="1" ht="12.75" customHeight="1" x14ac:dyDescent="0.2">
      <c r="A61" s="319" t="s">
        <v>533</v>
      </c>
      <c r="B61" s="319"/>
      <c r="C61" s="220"/>
      <c r="D61" s="220"/>
      <c r="E61" s="220"/>
      <c r="F61" s="220"/>
      <c r="G61" s="220"/>
      <c r="H61" s="220"/>
      <c r="I61" s="220"/>
      <c r="J61" s="220"/>
      <c r="K61" s="220"/>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c r="AZ61" s="126"/>
      <c r="BA61" s="126"/>
    </row>
    <row r="62" spans="1:53" s="47" customFormat="1" ht="12.75" customHeight="1" x14ac:dyDescent="0.2">
      <c r="A62" s="320" t="s">
        <v>534</v>
      </c>
      <c r="B62" s="320"/>
      <c r="C62" s="220"/>
      <c r="D62" s="220"/>
      <c r="E62" s="220"/>
      <c r="F62" s="220"/>
      <c r="G62" s="220"/>
      <c r="H62" s="220"/>
      <c r="I62" s="220"/>
      <c r="J62" s="220"/>
      <c r="K62" s="220"/>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row>
    <row r="63" spans="1:53" ht="12.75" customHeight="1" x14ac:dyDescent="0.25">
      <c r="A63" s="404" t="s">
        <v>535</v>
      </c>
      <c r="B63" s="404"/>
      <c r="C63" s="405"/>
      <c r="D63" s="405"/>
      <c r="E63" s="405"/>
      <c r="F63" s="405"/>
      <c r="G63" s="405"/>
      <c r="H63" s="405"/>
      <c r="I63" s="405"/>
      <c r="J63" s="405"/>
      <c r="K63" s="405"/>
      <c r="M63" s="411" t="s">
        <v>457</v>
      </c>
      <c r="N63" s="411"/>
      <c r="O63" s="411"/>
      <c r="P63" s="411"/>
      <c r="Q63" s="411"/>
      <c r="R63" s="411"/>
    </row>
    <row r="64" spans="1:53" ht="12.75" customHeight="1" x14ac:dyDescent="0.25">
      <c r="A64" s="405"/>
      <c r="B64" s="405"/>
      <c r="C64" s="405"/>
      <c r="D64" s="405"/>
      <c r="E64" s="405"/>
      <c r="F64" s="405"/>
      <c r="G64" s="405"/>
      <c r="H64" s="405"/>
      <c r="I64" s="405"/>
      <c r="J64" s="405"/>
      <c r="K64" s="405"/>
      <c r="N64" s="291"/>
      <c r="O64" s="291"/>
      <c r="P64" s="291"/>
      <c r="Q64" s="291"/>
      <c r="R64" s="291"/>
    </row>
    <row r="65" spans="1:18" ht="12.75" customHeight="1" x14ac:dyDescent="0.25">
      <c r="A65" s="404" t="s">
        <v>544</v>
      </c>
      <c r="B65" s="404"/>
      <c r="C65" s="405"/>
      <c r="D65" s="405"/>
      <c r="E65" s="405"/>
      <c r="F65" s="405"/>
      <c r="G65" s="405"/>
      <c r="H65" s="405"/>
      <c r="I65" s="405"/>
      <c r="J65" s="405"/>
      <c r="K65" s="405"/>
      <c r="M65" s="290"/>
      <c r="N65" s="291"/>
      <c r="O65" s="291"/>
      <c r="P65" s="291"/>
      <c r="Q65" s="291"/>
      <c r="R65" s="291"/>
    </row>
    <row r="66" spans="1:18" ht="24" customHeight="1" x14ac:dyDescent="0.25">
      <c r="A66" s="405"/>
      <c r="B66" s="405"/>
      <c r="C66" s="405"/>
      <c r="D66" s="405"/>
      <c r="E66" s="405"/>
      <c r="F66" s="405"/>
      <c r="G66" s="405"/>
      <c r="H66" s="405"/>
      <c r="I66" s="405"/>
      <c r="J66" s="405"/>
      <c r="K66" s="405"/>
    </row>
    <row r="67" spans="1:18" ht="12.75" customHeight="1" x14ac:dyDescent="0.25">
      <c r="A67" s="319"/>
      <c r="B67" s="350"/>
      <c r="C67" s="350"/>
      <c r="D67" s="350"/>
      <c r="E67" s="350"/>
      <c r="F67" s="350"/>
      <c r="G67" s="350"/>
      <c r="H67" s="350"/>
      <c r="I67" s="350"/>
      <c r="J67" s="350"/>
      <c r="K67" s="350"/>
    </row>
    <row r="68" spans="1:18" ht="12.75" customHeight="1" x14ac:dyDescent="0.25">
      <c r="A68" s="319"/>
      <c r="B68" s="350"/>
      <c r="C68" s="350"/>
      <c r="D68" s="350"/>
      <c r="E68" s="350"/>
      <c r="F68" s="350"/>
      <c r="G68" s="350"/>
      <c r="H68" s="350"/>
      <c r="I68" s="350"/>
      <c r="J68" s="350"/>
      <c r="K68" s="350"/>
    </row>
    <row r="69" spans="1:18" ht="12.75" customHeight="1" x14ac:dyDescent="0.25">
      <c r="A69" s="314" t="s">
        <v>543</v>
      </c>
    </row>
    <row r="70" spans="1:18" ht="12.75" customHeight="1" x14ac:dyDescent="0.25"/>
  </sheetData>
  <mergeCells count="11">
    <mergeCell ref="A65:K66"/>
    <mergeCell ref="F2:G2"/>
    <mergeCell ref="F3:G3"/>
    <mergeCell ref="M34:R35"/>
    <mergeCell ref="A7:A9"/>
    <mergeCell ref="F7:K7"/>
    <mergeCell ref="F8:H8"/>
    <mergeCell ref="I8:K8"/>
    <mergeCell ref="M11:R12"/>
    <mergeCell ref="A63:K64"/>
    <mergeCell ref="M63:R63"/>
  </mergeCells>
  <hyperlinks>
    <hyperlink ref="F3" location="'Índice de las tablas'!A1" display="ÍNDICE"/>
    <hyperlink ref="F2" location="'Cuadro de las tablas'!A1" display="CUADRO DE TABLAS"/>
    <hyperlink ref="F2:G2" location="'Cuadro de tablas'!A1" display="CUADRO DE TABLAS"/>
    <hyperlink ref="F3:G3" location="'Índice de tablas'!A1" display="ÍNDICE DE TABLAS"/>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zoomScale="80" zoomScaleNormal="80" workbookViewId="0">
      <pane ySplit="9" topLeftCell="A10" activePane="bottomLeft" state="frozen"/>
      <selection pane="bottomLeft" activeCell="A10" sqref="A10"/>
    </sheetView>
  </sheetViews>
  <sheetFormatPr baseColWidth="10" defaultColWidth="11.42578125" defaultRowHeight="15" x14ac:dyDescent="0.25"/>
  <cols>
    <col min="1" max="2" width="6.7109375" style="7" customWidth="1"/>
    <col min="3" max="3" width="11.28515625" style="7" customWidth="1"/>
    <col min="4" max="4" width="12.5703125" style="7" customWidth="1"/>
    <col min="5" max="7" width="9.7109375" style="7" customWidth="1"/>
    <col min="8" max="8" width="10.140625" style="7" customWidth="1"/>
    <col min="9" max="10" width="9.7109375" style="7" customWidth="1"/>
    <col min="11" max="11" width="10.140625" style="7" customWidth="1"/>
    <col min="12" max="12" width="9.7109375" style="7" customWidth="1"/>
    <col min="13" max="13" width="2.5703125" style="7" customWidth="1"/>
    <col min="14" max="14" width="9.7109375" style="7" customWidth="1"/>
    <col min="15" max="15" width="3.140625" style="7" customWidth="1"/>
    <col min="16" max="16" width="9.7109375" style="7" customWidth="1"/>
    <col min="17" max="16384" width="11.42578125" style="7"/>
  </cols>
  <sheetData>
    <row r="1" spans="1:26" ht="30.6" customHeight="1" x14ac:dyDescent="0.25"/>
    <row r="2" spans="1:26" x14ac:dyDescent="0.25">
      <c r="G2" s="398" t="s">
        <v>2</v>
      </c>
      <c r="H2" s="398"/>
    </row>
    <row r="3" spans="1:26" x14ac:dyDescent="0.25">
      <c r="G3" s="398" t="s">
        <v>1</v>
      </c>
      <c r="H3" s="398"/>
    </row>
    <row r="5" spans="1:26" s="126" customFormat="1" ht="15.75" customHeight="1" x14ac:dyDescent="0.2">
      <c r="A5" s="141" t="s">
        <v>547</v>
      </c>
      <c r="B5" s="141"/>
      <c r="C5" s="125"/>
      <c r="D5" s="125"/>
      <c r="E5" s="125"/>
      <c r="F5" s="125"/>
      <c r="G5" s="125"/>
      <c r="H5" s="125"/>
    </row>
    <row r="6" spans="1:26" s="126" customFormat="1" ht="12.75" customHeight="1" x14ac:dyDescent="0.3">
      <c r="A6" s="142"/>
      <c r="B6" s="142"/>
    </row>
    <row r="7" spans="1:26" s="126" customFormat="1" ht="12.75" customHeight="1" x14ac:dyDescent="0.2">
      <c r="A7" s="407"/>
      <c r="B7" s="353"/>
      <c r="C7" s="128" t="s">
        <v>107</v>
      </c>
      <c r="D7" s="412" t="s">
        <v>522</v>
      </c>
      <c r="E7" s="128" t="s">
        <v>116</v>
      </c>
      <c r="F7" s="416" t="s">
        <v>525</v>
      </c>
      <c r="G7" s="417"/>
      <c r="H7" s="417"/>
      <c r="I7" s="417"/>
      <c r="J7" s="417"/>
      <c r="K7" s="418"/>
      <c r="L7" s="407" t="s">
        <v>527</v>
      </c>
      <c r="M7" s="419"/>
      <c r="N7" s="419"/>
      <c r="O7" s="419"/>
      <c r="P7" s="420"/>
    </row>
    <row r="8" spans="1:26" s="126" customFormat="1" ht="12.75" customHeight="1" x14ac:dyDescent="0.2">
      <c r="A8" s="408"/>
      <c r="B8" s="276"/>
      <c r="C8" s="129" t="s">
        <v>109</v>
      </c>
      <c r="D8" s="413"/>
      <c r="E8" s="129" t="s">
        <v>117</v>
      </c>
      <c r="F8" s="416" t="s">
        <v>57</v>
      </c>
      <c r="G8" s="417"/>
      <c r="H8" s="418"/>
      <c r="I8" s="416" t="s">
        <v>58</v>
      </c>
      <c r="J8" s="417"/>
      <c r="K8" s="418"/>
      <c r="L8" s="409"/>
      <c r="M8" s="421"/>
      <c r="N8" s="421"/>
      <c r="O8" s="421"/>
      <c r="P8" s="422"/>
    </row>
    <row r="9" spans="1:26" s="126" customFormat="1" ht="12.75" customHeight="1" x14ac:dyDescent="0.2">
      <c r="A9" s="409"/>
      <c r="B9" s="354"/>
      <c r="C9" s="265" t="s">
        <v>508</v>
      </c>
      <c r="D9" s="414"/>
      <c r="E9" s="284" t="s">
        <v>523</v>
      </c>
      <c r="F9" s="131" t="s">
        <v>56</v>
      </c>
      <c r="G9" s="131" t="s">
        <v>118</v>
      </c>
      <c r="H9" s="131" t="s">
        <v>119</v>
      </c>
      <c r="I9" s="131" t="s">
        <v>56</v>
      </c>
      <c r="J9" s="131" t="s">
        <v>120</v>
      </c>
      <c r="K9" s="131" t="s">
        <v>121</v>
      </c>
      <c r="L9" s="273" t="s">
        <v>56</v>
      </c>
      <c r="M9" s="274"/>
      <c r="N9" s="273" t="s">
        <v>57</v>
      </c>
      <c r="O9" s="274"/>
      <c r="P9" s="131" t="s">
        <v>58</v>
      </c>
    </row>
    <row r="10" spans="1:26" s="126" customFormat="1" ht="12.75" customHeight="1" x14ac:dyDescent="0.2">
      <c r="A10" s="143"/>
      <c r="B10" s="143"/>
      <c r="C10" s="143"/>
      <c r="D10" s="207"/>
      <c r="E10" s="143"/>
      <c r="F10" s="143"/>
      <c r="G10" s="143"/>
      <c r="H10" s="143"/>
      <c r="I10" s="143"/>
      <c r="J10" s="143"/>
      <c r="K10" s="143"/>
      <c r="L10" s="143"/>
      <c r="M10" s="143"/>
      <c r="N10" s="143"/>
      <c r="O10" s="143"/>
      <c r="P10" s="143"/>
    </row>
    <row r="11" spans="1:26" s="126" customFormat="1" ht="12.75" customHeight="1" x14ac:dyDescent="0.2">
      <c r="A11" s="133">
        <v>1975</v>
      </c>
      <c r="B11" s="133"/>
      <c r="C11" s="144">
        <v>6.3019816687518135</v>
      </c>
      <c r="D11" s="312">
        <v>10.566071786929257</v>
      </c>
      <c r="E11" s="144">
        <v>14.822797198183437</v>
      </c>
      <c r="F11" s="144">
        <v>61.58</v>
      </c>
      <c r="G11" s="145" t="s">
        <v>63</v>
      </c>
      <c r="H11" s="145" t="s">
        <v>63</v>
      </c>
      <c r="I11" s="144">
        <v>69.040000000000006</v>
      </c>
      <c r="J11" s="145" t="s">
        <v>63</v>
      </c>
      <c r="K11" s="145" t="s">
        <v>63</v>
      </c>
      <c r="L11" s="144">
        <v>73.44</v>
      </c>
      <c r="M11" s="144"/>
      <c r="N11" s="144">
        <v>70.62</v>
      </c>
      <c r="O11" s="144"/>
      <c r="P11" s="144">
        <v>76.010000000000005</v>
      </c>
      <c r="R11" s="389" t="s">
        <v>458</v>
      </c>
      <c r="S11" s="406"/>
      <c r="T11" s="406"/>
      <c r="U11" s="406"/>
      <c r="V11" s="406"/>
      <c r="W11" s="406"/>
    </row>
    <row r="12" spans="1:26" s="126" customFormat="1" ht="12.75" customHeight="1" x14ac:dyDescent="0.2">
      <c r="A12" s="133">
        <v>1976</v>
      </c>
      <c r="B12" s="133"/>
      <c r="C12" s="144">
        <v>6.4375243529131998</v>
      </c>
      <c r="D12" s="312">
        <v>10.650814035819806</v>
      </c>
      <c r="E12" s="144">
        <v>13.464981399886362</v>
      </c>
      <c r="F12" s="144">
        <v>62.48</v>
      </c>
      <c r="G12" s="145" t="s">
        <v>63</v>
      </c>
      <c r="H12" s="145" t="s">
        <v>63</v>
      </c>
      <c r="I12" s="144">
        <v>70.02</v>
      </c>
      <c r="J12" s="145" t="s">
        <v>63</v>
      </c>
      <c r="K12" s="145" t="s">
        <v>63</v>
      </c>
      <c r="L12" s="144">
        <v>73.900000000000006</v>
      </c>
      <c r="M12" s="144"/>
      <c r="N12" s="144">
        <v>71.11</v>
      </c>
      <c r="O12" s="144"/>
      <c r="P12" s="144">
        <v>76.44</v>
      </c>
      <c r="R12" s="406"/>
      <c r="S12" s="406"/>
      <c r="T12" s="406"/>
      <c r="U12" s="406"/>
      <c r="V12" s="406"/>
      <c r="W12" s="406"/>
      <c r="Z12" s="137"/>
    </row>
    <row r="13" spans="1:26" s="126" customFormat="1" ht="12.75" customHeight="1" x14ac:dyDescent="0.2">
      <c r="A13" s="133">
        <v>1977</v>
      </c>
      <c r="B13" s="133"/>
      <c r="C13" s="144">
        <v>6.2935504111704335</v>
      </c>
      <c r="D13" s="312">
        <v>10.282381707564133</v>
      </c>
      <c r="E13" s="144">
        <v>13.288212069937959</v>
      </c>
      <c r="F13" s="144">
        <v>62.46</v>
      </c>
      <c r="G13" s="145" t="s">
        <v>63</v>
      </c>
      <c r="H13" s="145" t="s">
        <v>63</v>
      </c>
      <c r="I13" s="144">
        <v>70.44</v>
      </c>
      <c r="J13" s="145" t="s">
        <v>63</v>
      </c>
      <c r="K13" s="145" t="s">
        <v>63</v>
      </c>
      <c r="L13" s="144">
        <v>74</v>
      </c>
      <c r="M13" s="144"/>
      <c r="N13" s="144">
        <v>71.09</v>
      </c>
      <c r="O13" s="144"/>
      <c r="P13" s="144">
        <v>76.66</v>
      </c>
      <c r="Z13" s="137"/>
    </row>
    <row r="14" spans="1:26" s="126" customFormat="1" ht="12.75" customHeight="1" x14ac:dyDescent="0.2">
      <c r="A14" s="133">
        <v>1978</v>
      </c>
      <c r="B14" s="133"/>
      <c r="C14" s="144">
        <v>6.2459375029691495</v>
      </c>
      <c r="D14" s="312">
        <v>10.094267994992267</v>
      </c>
      <c r="E14" s="144">
        <v>11.460472582206171</v>
      </c>
      <c r="F14" s="144">
        <v>63.23</v>
      </c>
      <c r="G14" s="145" t="s">
        <v>63</v>
      </c>
      <c r="H14" s="145" t="s">
        <v>63</v>
      </c>
      <c r="I14" s="144">
        <v>70.650000000000006</v>
      </c>
      <c r="J14" s="145" t="s">
        <v>63</v>
      </c>
      <c r="K14" s="145" t="s">
        <v>63</v>
      </c>
      <c r="L14" s="144">
        <v>74.31</v>
      </c>
      <c r="M14" s="144"/>
      <c r="N14" s="144">
        <v>71.48</v>
      </c>
      <c r="O14" s="144"/>
      <c r="P14" s="144">
        <v>76.87</v>
      </c>
      <c r="Z14" s="137"/>
    </row>
    <row r="15" spans="1:26" s="126" customFormat="1" ht="12.75" customHeight="1" x14ac:dyDescent="0.2">
      <c r="A15" s="133">
        <v>1979</v>
      </c>
      <c r="B15" s="133"/>
      <c r="C15" s="144">
        <v>6.0461917770925311</v>
      </c>
      <c r="D15" s="312">
        <v>9.6394315712341534</v>
      </c>
      <c r="E15" s="144">
        <v>10.969657324007446</v>
      </c>
      <c r="F15" s="144">
        <v>63.36</v>
      </c>
      <c r="G15" s="145" t="s">
        <v>63</v>
      </c>
      <c r="H15" s="145" t="s">
        <v>63</v>
      </c>
      <c r="I15" s="144">
        <v>70.8</v>
      </c>
      <c r="J15" s="145" t="s">
        <v>63</v>
      </c>
      <c r="K15" s="145" t="s">
        <v>63</v>
      </c>
      <c r="L15" s="144">
        <v>74.73</v>
      </c>
      <c r="M15" s="144"/>
      <c r="N15" s="144">
        <v>71.89</v>
      </c>
      <c r="O15" s="144"/>
      <c r="P15" s="144">
        <v>77.28</v>
      </c>
      <c r="Z15" s="137"/>
    </row>
    <row r="16" spans="1:26" s="126" customFormat="1" ht="12.75" customHeight="1" x14ac:dyDescent="0.2">
      <c r="A16" s="133">
        <v>1980</v>
      </c>
      <c r="B16" s="133"/>
      <c r="C16" s="144">
        <v>6.0317119740022918</v>
      </c>
      <c r="D16" s="312">
        <v>9.4607397031183318</v>
      </c>
      <c r="E16" s="144">
        <v>10.612155242239947</v>
      </c>
      <c r="F16" s="144">
        <v>63.99</v>
      </c>
      <c r="G16" s="145" t="s">
        <v>63</v>
      </c>
      <c r="H16" s="145" t="s">
        <v>63</v>
      </c>
      <c r="I16" s="144">
        <v>71.7</v>
      </c>
      <c r="J16" s="145" t="s">
        <v>63</v>
      </c>
      <c r="K16" s="145" t="s">
        <v>63</v>
      </c>
      <c r="L16" s="144">
        <v>74.5</v>
      </c>
      <c r="M16" s="144"/>
      <c r="N16" s="144">
        <v>71.599999999999994</v>
      </c>
      <c r="O16" s="144"/>
      <c r="P16" s="144">
        <v>77.13</v>
      </c>
      <c r="Z16" s="137"/>
    </row>
    <row r="17" spans="1:26" s="126" customFormat="1" ht="12.75" customHeight="1" x14ac:dyDescent="0.2">
      <c r="A17" s="133">
        <v>1981</v>
      </c>
      <c r="B17" s="133"/>
      <c r="C17" s="144">
        <v>6.419942744463393</v>
      </c>
      <c r="D17" s="312">
        <v>14.812974421502306</v>
      </c>
      <c r="E17" s="144">
        <v>12.067963984896892</v>
      </c>
      <c r="F17" s="144">
        <v>64.23</v>
      </c>
      <c r="G17" s="145" t="s">
        <v>63</v>
      </c>
      <c r="H17" s="145" t="s">
        <v>63</v>
      </c>
      <c r="I17" s="144">
        <v>71.84</v>
      </c>
      <c r="J17" s="145" t="s">
        <v>63</v>
      </c>
      <c r="K17" s="145" t="s">
        <v>63</v>
      </c>
      <c r="L17" s="144">
        <v>76.55</v>
      </c>
      <c r="M17" s="144"/>
      <c r="N17" s="144">
        <v>72.94</v>
      </c>
      <c r="O17" s="144"/>
      <c r="P17" s="144">
        <v>79.790000000000006</v>
      </c>
      <c r="Z17" s="137"/>
    </row>
    <row r="18" spans="1:26" s="126" customFormat="1" ht="12.75" customHeight="1" x14ac:dyDescent="0.2">
      <c r="A18" s="133">
        <v>1982</v>
      </c>
      <c r="B18" s="133"/>
      <c r="C18" s="144">
        <v>6.0426833813991578</v>
      </c>
      <c r="D18" s="312">
        <v>13.557736720026325</v>
      </c>
      <c r="E18" s="144">
        <v>11.700551422854263</v>
      </c>
      <c r="F18" s="144">
        <v>65.099999999999994</v>
      </c>
      <c r="G18" s="145" t="s">
        <v>63</v>
      </c>
      <c r="H18" s="145" t="s">
        <v>63</v>
      </c>
      <c r="I18" s="144">
        <v>72.34</v>
      </c>
      <c r="J18" s="145" t="s">
        <v>63</v>
      </c>
      <c r="K18" s="145" t="s">
        <v>63</v>
      </c>
      <c r="L18" s="144">
        <v>76.819999999999993</v>
      </c>
      <c r="M18" s="144"/>
      <c r="N18" s="144">
        <v>73.33</v>
      </c>
      <c r="O18" s="144"/>
      <c r="P18" s="144">
        <v>79.95</v>
      </c>
      <c r="Z18" s="137"/>
    </row>
    <row r="19" spans="1:26" s="126" customFormat="1" ht="12.75" customHeight="1" x14ac:dyDescent="0.2">
      <c r="A19" s="133">
        <v>1983</v>
      </c>
      <c r="B19" s="133"/>
      <c r="C19" s="144">
        <v>6.3947361309377442</v>
      </c>
      <c r="D19" s="312">
        <v>14.019275697932624</v>
      </c>
      <c r="E19" s="144">
        <v>10.950287342126497</v>
      </c>
      <c r="F19" s="144">
        <v>64.75</v>
      </c>
      <c r="G19" s="145" t="s">
        <v>63</v>
      </c>
      <c r="H19" s="145" t="s">
        <v>63</v>
      </c>
      <c r="I19" s="144">
        <v>72.88</v>
      </c>
      <c r="J19" s="145" t="s">
        <v>63</v>
      </c>
      <c r="K19" s="145" t="s">
        <v>63</v>
      </c>
      <c r="L19" s="144">
        <v>76.53</v>
      </c>
      <c r="M19" s="144"/>
      <c r="N19" s="144">
        <v>72.66</v>
      </c>
      <c r="O19" s="144"/>
      <c r="P19" s="144">
        <v>80.09</v>
      </c>
      <c r="Z19" s="137"/>
    </row>
    <row r="20" spans="1:26" s="126" customFormat="1" ht="12.75" customHeight="1" x14ac:dyDescent="0.2">
      <c r="A20" s="133">
        <v>1984</v>
      </c>
      <c r="B20" s="133"/>
      <c r="C20" s="144">
        <v>6.32200513398426</v>
      </c>
      <c r="D20" s="312">
        <v>13.537721811932709</v>
      </c>
      <c r="E20" s="144">
        <v>9.1872554124187502</v>
      </c>
      <c r="F20" s="144">
        <v>65.7</v>
      </c>
      <c r="G20" s="145" t="s">
        <v>63</v>
      </c>
      <c r="H20" s="145" t="s">
        <v>63</v>
      </c>
      <c r="I20" s="144">
        <v>73.45</v>
      </c>
      <c r="J20" s="145" t="s">
        <v>63</v>
      </c>
      <c r="K20" s="145" t="s">
        <v>63</v>
      </c>
      <c r="L20" s="144">
        <v>77.260000000000005</v>
      </c>
      <c r="M20" s="144"/>
      <c r="N20" s="144">
        <v>73.739999999999995</v>
      </c>
      <c r="O20" s="144"/>
      <c r="P20" s="144">
        <v>80.400000000000006</v>
      </c>
      <c r="Z20" s="137"/>
    </row>
    <row r="21" spans="1:26" s="126" customFormat="1" ht="12.75" customHeight="1" x14ac:dyDescent="0.2">
      <c r="A21" s="133">
        <v>1985</v>
      </c>
      <c r="B21" s="133"/>
      <c r="C21" s="144">
        <v>6.6150301868698165</v>
      </c>
      <c r="D21" s="312">
        <v>13.996981314007122</v>
      </c>
      <c r="E21" s="144">
        <v>7.7693795043065563</v>
      </c>
      <c r="F21" s="144">
        <v>66.25</v>
      </c>
      <c r="G21" s="145" t="s">
        <v>63</v>
      </c>
      <c r="H21" s="145" t="s">
        <v>63</v>
      </c>
      <c r="I21" s="144">
        <v>74.400000000000006</v>
      </c>
      <c r="J21" s="145" t="s">
        <v>63</v>
      </c>
      <c r="K21" s="145" t="s">
        <v>63</v>
      </c>
      <c r="L21" s="144">
        <v>76.78</v>
      </c>
      <c r="M21" s="144"/>
      <c r="N21" s="144">
        <v>73.09</v>
      </c>
      <c r="O21" s="144"/>
      <c r="P21" s="144">
        <v>80.150000000000006</v>
      </c>
      <c r="Z21" s="137"/>
    </row>
    <row r="22" spans="1:26" s="126" customFormat="1" ht="12.75" customHeight="1" x14ac:dyDescent="0.2">
      <c r="A22" s="133">
        <v>1986</v>
      </c>
      <c r="B22" s="361" t="s">
        <v>559</v>
      </c>
      <c r="C22" s="144">
        <v>6.3656512371503799</v>
      </c>
      <c r="D22" s="312">
        <v>13.255920048314252</v>
      </c>
      <c r="E22" s="144">
        <v>7.8474514118078478</v>
      </c>
      <c r="F22" s="144">
        <v>66.23</v>
      </c>
      <c r="G22" s="145" t="s">
        <v>63</v>
      </c>
      <c r="H22" s="145" t="s">
        <v>63</v>
      </c>
      <c r="I22" s="144">
        <v>74.8</v>
      </c>
      <c r="J22" s="145" t="s">
        <v>63</v>
      </c>
      <c r="K22" s="145" t="s">
        <v>63</v>
      </c>
      <c r="L22" s="144">
        <v>78.040000000000006</v>
      </c>
      <c r="M22" s="144"/>
      <c r="N22" s="144">
        <v>74.349999999999994</v>
      </c>
      <c r="O22" s="144"/>
      <c r="P22" s="144">
        <v>81.349999999999994</v>
      </c>
      <c r="Z22" s="137"/>
    </row>
    <row r="23" spans="1:26" s="126" customFormat="1" ht="12.75" customHeight="1" x14ac:dyDescent="0.2">
      <c r="A23" s="133">
        <v>1987</v>
      </c>
      <c r="B23" s="133"/>
      <c r="C23" s="144">
        <v>6.5116663622574231</v>
      </c>
      <c r="D23" s="312">
        <v>13.045921701360403</v>
      </c>
      <c r="E23" s="144">
        <v>7.8344641451437571</v>
      </c>
      <c r="F23" s="144">
        <v>66.290000000000006</v>
      </c>
      <c r="G23" s="145" t="s">
        <v>63</v>
      </c>
      <c r="H23" s="145" t="s">
        <v>63</v>
      </c>
      <c r="I23" s="144">
        <v>75.010000000000005</v>
      </c>
      <c r="J23" s="145" t="s">
        <v>63</v>
      </c>
      <c r="K23" s="145" t="s">
        <v>63</v>
      </c>
      <c r="L23" s="144">
        <v>78.05</v>
      </c>
      <c r="M23" s="144"/>
      <c r="N23" s="144">
        <v>74.19</v>
      </c>
      <c r="O23" s="144"/>
      <c r="P23" s="144">
        <v>81.56</v>
      </c>
      <c r="Z23" s="137"/>
    </row>
    <row r="24" spans="1:26" s="126" customFormat="1" ht="12.75" customHeight="1" x14ac:dyDescent="0.2">
      <c r="A24" s="133">
        <v>1988</v>
      </c>
      <c r="B24" s="133"/>
      <c r="C24" s="144">
        <v>6.7275938235637236</v>
      </c>
      <c r="D24" s="312">
        <v>13.19154891825127</v>
      </c>
      <c r="E24" s="144">
        <v>7.1038993808349993</v>
      </c>
      <c r="F24" s="144">
        <v>66.58</v>
      </c>
      <c r="G24" s="145" t="s">
        <v>63</v>
      </c>
      <c r="H24" s="145" t="s">
        <v>63</v>
      </c>
      <c r="I24" s="144">
        <v>75.14</v>
      </c>
      <c r="J24" s="145" t="s">
        <v>63</v>
      </c>
      <c r="K24" s="145" t="s">
        <v>63</v>
      </c>
      <c r="L24" s="144">
        <v>77.92</v>
      </c>
      <c r="M24" s="144"/>
      <c r="N24" s="144">
        <v>74.06</v>
      </c>
      <c r="O24" s="144"/>
      <c r="P24" s="144">
        <v>81.45</v>
      </c>
      <c r="Z24" s="137"/>
    </row>
    <row r="25" spans="1:26" s="126" customFormat="1" ht="12.75" customHeight="1" x14ac:dyDescent="0.2">
      <c r="A25" s="133">
        <v>1989</v>
      </c>
      <c r="B25" s="133"/>
      <c r="C25" s="144">
        <v>6.7643266735015342</v>
      </c>
      <c r="D25" s="312">
        <v>12.986109841148368</v>
      </c>
      <c r="E25" s="144">
        <v>6.7568894737875898</v>
      </c>
      <c r="F25" s="144">
        <v>66.56</v>
      </c>
      <c r="G25" s="145" t="s">
        <v>63</v>
      </c>
      <c r="H25" s="145" t="s">
        <v>63</v>
      </c>
      <c r="I25" s="144">
        <v>75.510000000000005</v>
      </c>
      <c r="J25" s="145" t="s">
        <v>63</v>
      </c>
      <c r="K25" s="145" t="s">
        <v>63</v>
      </c>
      <c r="L25" s="144">
        <v>78.08</v>
      </c>
      <c r="M25" s="144"/>
      <c r="N25" s="144">
        <v>74.14</v>
      </c>
      <c r="O25" s="144"/>
      <c r="P25" s="144">
        <v>81.7</v>
      </c>
      <c r="Z25" s="137"/>
    </row>
    <row r="26" spans="1:26" s="126" customFormat="1" ht="12.75" customHeight="1" x14ac:dyDescent="0.2">
      <c r="A26" s="133">
        <v>1990</v>
      </c>
      <c r="B26" s="133"/>
      <c r="C26" s="144">
        <v>7.0711378278809489</v>
      </c>
      <c r="D26" s="312">
        <v>13.297609081971677</v>
      </c>
      <c r="E26" s="144">
        <v>6.9290077100230301</v>
      </c>
      <c r="F26" s="144">
        <v>66.62</v>
      </c>
      <c r="G26" s="145" t="s">
        <v>63</v>
      </c>
      <c r="H26" s="145" t="s">
        <v>63</v>
      </c>
      <c r="I26" s="144">
        <v>75.92</v>
      </c>
      <c r="J26" s="145" t="s">
        <v>63</v>
      </c>
      <c r="K26" s="145" t="s">
        <v>63</v>
      </c>
      <c r="L26" s="144">
        <v>77.67</v>
      </c>
      <c r="M26" s="144"/>
      <c r="N26" s="144">
        <v>73.66</v>
      </c>
      <c r="O26" s="144"/>
      <c r="P26" s="144">
        <v>81.39</v>
      </c>
      <c r="Z26" s="137"/>
    </row>
    <row r="27" spans="1:26" s="126" customFormat="1" ht="12.75" customHeight="1" x14ac:dyDescent="0.2">
      <c r="A27" s="133">
        <v>1991</v>
      </c>
      <c r="B27" s="133"/>
      <c r="C27" s="144">
        <v>7.2196851364185983</v>
      </c>
      <c r="D27" s="312">
        <v>13.167329849350129</v>
      </c>
      <c r="E27" s="144">
        <v>6.370072829813564</v>
      </c>
      <c r="F27" s="144">
        <v>66.67</v>
      </c>
      <c r="G27" s="145" t="s">
        <v>63</v>
      </c>
      <c r="H27" s="145" t="s">
        <v>63</v>
      </c>
      <c r="I27" s="144">
        <v>76.34</v>
      </c>
      <c r="J27" s="145" t="s">
        <v>63</v>
      </c>
      <c r="K27" s="145" t="s">
        <v>63</v>
      </c>
      <c r="L27" s="144">
        <v>77.599999999999994</v>
      </c>
      <c r="M27" s="144"/>
      <c r="N27" s="144">
        <v>73.489999999999995</v>
      </c>
      <c r="O27" s="144"/>
      <c r="P27" s="144">
        <v>81.45</v>
      </c>
      <c r="Z27" s="137"/>
    </row>
    <row r="28" spans="1:26" s="126" customFormat="1" ht="12.75" customHeight="1" x14ac:dyDescent="0.2">
      <c r="A28" s="133">
        <v>1992</v>
      </c>
      <c r="B28" s="133"/>
      <c r="C28" s="144">
        <v>7.0051063179018556</v>
      </c>
      <c r="D28" s="312">
        <v>12.260579963899312</v>
      </c>
      <c r="E28" s="144">
        <v>6.7496891590518855</v>
      </c>
      <c r="F28" s="144">
        <v>66.569999999999993</v>
      </c>
      <c r="G28" s="145" t="s">
        <v>63</v>
      </c>
      <c r="H28" s="145" t="s">
        <v>63</v>
      </c>
      <c r="I28" s="144">
        <v>76.2</v>
      </c>
      <c r="J28" s="145" t="s">
        <v>63</v>
      </c>
      <c r="K28" s="145" t="s">
        <v>63</v>
      </c>
      <c r="L28" s="144">
        <v>78.13</v>
      </c>
      <c r="M28" s="144"/>
      <c r="N28" s="144">
        <v>73.959999999999994</v>
      </c>
      <c r="O28" s="144"/>
      <c r="P28" s="144">
        <v>82.03</v>
      </c>
      <c r="Z28" s="137"/>
    </row>
    <row r="29" spans="1:26" s="126" customFormat="1" ht="12.75" customHeight="1" x14ac:dyDescent="0.2">
      <c r="A29" s="133">
        <v>1993</v>
      </c>
      <c r="B29" s="133"/>
      <c r="C29" s="144">
        <v>7.1623704985423293</v>
      </c>
      <c r="D29" s="312">
        <v>12.289744044571808</v>
      </c>
      <c r="E29" s="144">
        <v>6.5051819228671288</v>
      </c>
      <c r="F29" s="144">
        <v>67.25</v>
      </c>
      <c r="G29" s="145" t="s">
        <v>63</v>
      </c>
      <c r="H29" s="145" t="s">
        <v>63</v>
      </c>
      <c r="I29" s="144">
        <v>76.66</v>
      </c>
      <c r="J29" s="145" t="s">
        <v>63</v>
      </c>
      <c r="K29" s="145" t="s">
        <v>63</v>
      </c>
      <c r="L29" s="144">
        <v>78.28</v>
      </c>
      <c r="M29" s="144"/>
      <c r="N29" s="144">
        <v>74.09</v>
      </c>
      <c r="O29" s="144"/>
      <c r="P29" s="144">
        <v>82.22</v>
      </c>
      <c r="Z29" s="137"/>
    </row>
    <row r="30" spans="1:26" s="126" customFormat="1" ht="12.75" customHeight="1" x14ac:dyDescent="0.2">
      <c r="A30" s="133">
        <v>1994</v>
      </c>
      <c r="B30" s="133"/>
      <c r="C30" s="144">
        <v>7.1439866530691924</v>
      </c>
      <c r="D30" s="312">
        <v>11.921622402352329</v>
      </c>
      <c r="E30" s="144">
        <v>6.207142407784092</v>
      </c>
      <c r="F30" s="144">
        <v>67.77</v>
      </c>
      <c r="G30" s="145" t="s">
        <v>63</v>
      </c>
      <c r="H30" s="145" t="s">
        <v>63</v>
      </c>
      <c r="I30" s="144">
        <v>76.89</v>
      </c>
      <c r="J30" s="145" t="s">
        <v>63</v>
      </c>
      <c r="K30" s="145" t="s">
        <v>63</v>
      </c>
      <c r="L30" s="144">
        <v>78.680000000000007</v>
      </c>
      <c r="M30" s="144"/>
      <c r="N30" s="144">
        <v>74.599999999999994</v>
      </c>
      <c r="O30" s="144"/>
      <c r="P30" s="144">
        <v>82.47</v>
      </c>
      <c r="Z30" s="137"/>
    </row>
    <row r="31" spans="1:26" s="126" customFormat="1" ht="12.75" customHeight="1" x14ac:dyDescent="0.2">
      <c r="A31" s="133">
        <v>1995</v>
      </c>
      <c r="B31" s="133"/>
      <c r="C31" s="144">
        <v>7.2812102566495476</v>
      </c>
      <c r="D31" s="312">
        <v>11.854344075679501</v>
      </c>
      <c r="E31" s="144">
        <v>4.9780879036718719</v>
      </c>
      <c r="F31" s="144">
        <v>68.13</v>
      </c>
      <c r="G31" s="145" t="s">
        <v>63</v>
      </c>
      <c r="H31" s="145" t="s">
        <v>63</v>
      </c>
      <c r="I31" s="144">
        <v>77.099999999999994</v>
      </c>
      <c r="J31" s="145" t="s">
        <v>63</v>
      </c>
      <c r="K31" s="145" t="s">
        <v>63</v>
      </c>
      <c r="L31" s="144">
        <v>78.78</v>
      </c>
      <c r="M31" s="144"/>
      <c r="N31" s="144">
        <v>74.69</v>
      </c>
      <c r="O31" s="144"/>
      <c r="P31" s="144">
        <v>82.61</v>
      </c>
      <c r="Z31" s="137"/>
    </row>
    <row r="32" spans="1:26" s="126" customFormat="1" ht="12.75" customHeight="1" x14ac:dyDescent="0.2">
      <c r="A32" s="133">
        <v>1996</v>
      </c>
      <c r="B32" s="133"/>
      <c r="C32" s="144">
        <v>7.3098798639841407</v>
      </c>
      <c r="D32" s="312">
        <v>11.824753484858695</v>
      </c>
      <c r="E32" s="144">
        <v>4.1902676296561454</v>
      </c>
      <c r="F32" s="144">
        <v>68.69</v>
      </c>
      <c r="G32" s="145" t="s">
        <v>63</v>
      </c>
      <c r="H32" s="145" t="s">
        <v>63</v>
      </c>
      <c r="I32" s="144">
        <v>77.680000000000007</v>
      </c>
      <c r="J32" s="145" t="s">
        <v>63</v>
      </c>
      <c r="K32" s="145" t="s">
        <v>63</v>
      </c>
      <c r="L32" s="144">
        <v>79.03</v>
      </c>
      <c r="M32" s="144"/>
      <c r="N32" s="144">
        <v>75.06</v>
      </c>
      <c r="O32" s="144"/>
      <c r="P32" s="144">
        <v>82.69</v>
      </c>
      <c r="Z32" s="137"/>
    </row>
    <row r="33" spans="1:26" s="126" customFormat="1" ht="12.75" customHeight="1" x14ac:dyDescent="0.2">
      <c r="A33" s="133">
        <v>1997</v>
      </c>
      <c r="B33" s="133"/>
      <c r="C33" s="144">
        <v>7.0357319401374774</v>
      </c>
      <c r="D33" s="312">
        <v>11.738482772282797</v>
      </c>
      <c r="E33" s="144">
        <v>4.7818413167508105</v>
      </c>
      <c r="F33" s="144">
        <v>69.790000000000006</v>
      </c>
      <c r="G33" s="144">
        <v>70.010000000000005</v>
      </c>
      <c r="H33" s="144">
        <v>50.25</v>
      </c>
      <c r="I33" s="144">
        <v>78.36</v>
      </c>
      <c r="J33" s="144">
        <v>78.540000000000006</v>
      </c>
      <c r="K33" s="144">
        <v>58.4</v>
      </c>
      <c r="L33" s="144">
        <v>79.64</v>
      </c>
      <c r="M33" s="144"/>
      <c r="N33" s="144">
        <v>75.81</v>
      </c>
      <c r="O33" s="144"/>
      <c r="P33" s="144">
        <v>83.12</v>
      </c>
      <c r="Z33" s="137"/>
    </row>
    <row r="34" spans="1:26" s="126" customFormat="1" ht="12.75" customHeight="1" x14ac:dyDescent="0.2">
      <c r="A34" s="133">
        <v>1998</v>
      </c>
      <c r="B34" s="133"/>
      <c r="C34" s="144">
        <v>7.3676367714042694</v>
      </c>
      <c r="D34" s="312">
        <v>11.70444567835581</v>
      </c>
      <c r="E34" s="144">
        <v>4.1753653444676404</v>
      </c>
      <c r="F34" s="144">
        <v>70.739999999999995</v>
      </c>
      <c r="G34" s="144">
        <v>70.95</v>
      </c>
      <c r="H34" s="144">
        <v>52.06</v>
      </c>
      <c r="I34" s="144">
        <v>79.150000000000006</v>
      </c>
      <c r="J34" s="144">
        <v>79.33</v>
      </c>
      <c r="K34" s="144">
        <v>58.23</v>
      </c>
      <c r="L34" s="144">
        <v>79.790000000000006</v>
      </c>
      <c r="M34" s="144"/>
      <c r="N34" s="144">
        <v>75.97</v>
      </c>
      <c r="O34" s="144"/>
      <c r="P34" s="144">
        <v>83.31</v>
      </c>
      <c r="Z34" s="137"/>
    </row>
    <row r="35" spans="1:26" s="126" customFormat="1" ht="12.75" customHeight="1" x14ac:dyDescent="0.2">
      <c r="A35" s="133">
        <v>1999</v>
      </c>
      <c r="B35" s="133"/>
      <c r="C35" s="144">
        <v>7.3571601160999904</v>
      </c>
      <c r="D35" s="312">
        <v>11.022408897212056</v>
      </c>
      <c r="E35" s="144">
        <v>3.6555333230721874</v>
      </c>
      <c r="F35" s="144">
        <v>71.34</v>
      </c>
      <c r="G35" s="144">
        <v>71.5</v>
      </c>
      <c r="H35" s="144">
        <v>55.06</v>
      </c>
      <c r="I35" s="144">
        <v>79.349999999999994</v>
      </c>
      <c r="J35" s="144">
        <v>79.459999999999994</v>
      </c>
      <c r="K35" s="144">
        <v>65.66</v>
      </c>
      <c r="L35" s="144">
        <v>80.319999999999993</v>
      </c>
      <c r="M35" s="144"/>
      <c r="N35" s="144">
        <v>76.69</v>
      </c>
      <c r="O35" s="144"/>
      <c r="P35" s="144">
        <v>83.63</v>
      </c>
      <c r="Z35" s="137"/>
    </row>
    <row r="36" spans="1:26" s="126" customFormat="1" ht="12.75" customHeight="1" x14ac:dyDescent="0.2">
      <c r="A36" s="133">
        <v>2000</v>
      </c>
      <c r="B36" s="133"/>
      <c r="C36" s="144">
        <v>7.1540118631013652</v>
      </c>
      <c r="D36" s="312">
        <v>10.560602636870493</v>
      </c>
      <c r="E36" s="144">
        <v>4.0620253611670378</v>
      </c>
      <c r="F36" s="144">
        <v>71.27</v>
      </c>
      <c r="G36" s="144">
        <v>71.58</v>
      </c>
      <c r="H36" s="144">
        <v>49.86</v>
      </c>
      <c r="I36" s="144">
        <v>79.34</v>
      </c>
      <c r="J36" s="144">
        <v>79.58</v>
      </c>
      <c r="K36" s="144">
        <v>58.18</v>
      </c>
      <c r="L36" s="144">
        <v>80.67</v>
      </c>
      <c r="M36" s="144"/>
      <c r="N36" s="144">
        <v>76.94</v>
      </c>
      <c r="O36" s="144"/>
      <c r="P36" s="144">
        <v>84.06</v>
      </c>
      <c r="R36" s="389" t="s">
        <v>459</v>
      </c>
      <c r="S36" s="406"/>
      <c r="T36" s="406"/>
      <c r="U36" s="406"/>
      <c r="V36" s="406"/>
      <c r="W36" s="406"/>
      <c r="Z36" s="137"/>
    </row>
    <row r="37" spans="1:26" s="126" customFormat="1" ht="12.75" customHeight="1" x14ac:dyDescent="0.2">
      <c r="A37" s="133">
        <v>2001</v>
      </c>
      <c r="B37" s="133"/>
      <c r="C37" s="144">
        <v>7.0698104560861728</v>
      </c>
      <c r="D37" s="312">
        <v>10.147682102734603</v>
      </c>
      <c r="E37" s="144">
        <v>3.8008170919563327</v>
      </c>
      <c r="F37" s="134">
        <v>71.36</v>
      </c>
      <c r="G37" s="144">
        <v>71.819999999999993</v>
      </c>
      <c r="H37" s="144">
        <v>44.34</v>
      </c>
      <c r="I37" s="134">
        <v>79.900000000000006</v>
      </c>
      <c r="J37" s="144">
        <v>79.72</v>
      </c>
      <c r="K37" s="144">
        <v>59.98</v>
      </c>
      <c r="L37" s="144">
        <v>81.02</v>
      </c>
      <c r="M37" s="144"/>
      <c r="N37" s="146">
        <v>77.19</v>
      </c>
      <c r="O37" s="146"/>
      <c r="P37" s="144">
        <v>84.53</v>
      </c>
      <c r="R37" s="406"/>
      <c r="S37" s="406"/>
      <c r="T37" s="406"/>
      <c r="U37" s="406"/>
      <c r="V37" s="406"/>
      <c r="W37" s="406"/>
      <c r="Z37" s="137"/>
    </row>
    <row r="38" spans="1:26" s="126" customFormat="1" ht="12.75" customHeight="1" x14ac:dyDescent="0.2">
      <c r="A38" s="133">
        <v>2002</v>
      </c>
      <c r="B38" s="133"/>
      <c r="C38" s="144">
        <v>6.9828688965253178</v>
      </c>
      <c r="D38" s="312">
        <v>9.9655730858652856</v>
      </c>
      <c r="E38" s="144">
        <v>3.6419489177077891</v>
      </c>
      <c r="F38" s="134">
        <v>71.569999999999993</v>
      </c>
      <c r="G38" s="144">
        <v>72.03</v>
      </c>
      <c r="H38" s="144">
        <v>47.03</v>
      </c>
      <c r="I38" s="134">
        <v>80.010000000000005</v>
      </c>
      <c r="J38" s="144">
        <v>80.349999999999994</v>
      </c>
      <c r="K38" s="144">
        <v>56.45</v>
      </c>
      <c r="L38" s="144">
        <v>81.31</v>
      </c>
      <c r="M38" s="144"/>
      <c r="N38" s="146">
        <v>77.58</v>
      </c>
      <c r="O38" s="146"/>
      <c r="P38" s="146">
        <v>84.73</v>
      </c>
      <c r="Z38" s="137"/>
    </row>
    <row r="39" spans="1:26" s="126" customFormat="1" ht="12.75" customHeight="1" x14ac:dyDescent="0.2">
      <c r="A39" s="133">
        <v>2003</v>
      </c>
      <c r="B39" s="133"/>
      <c r="C39" s="144">
        <v>7.1893132898944279</v>
      </c>
      <c r="D39" s="312">
        <v>10.117405242038213</v>
      </c>
      <c r="E39" s="144">
        <v>3.9973748583020106</v>
      </c>
      <c r="F39" s="134">
        <v>71.77</v>
      </c>
      <c r="G39" s="144">
        <v>72.349999999999994</v>
      </c>
      <c r="H39" s="144">
        <v>45.2</v>
      </c>
      <c r="I39" s="134">
        <v>80.040000000000006</v>
      </c>
      <c r="J39" s="144">
        <v>80.400000000000006</v>
      </c>
      <c r="K39" s="144">
        <v>55.23</v>
      </c>
      <c r="L39" s="144">
        <v>81.08</v>
      </c>
      <c r="M39" s="144"/>
      <c r="N39" s="146">
        <v>77.510000000000005</v>
      </c>
      <c r="O39" s="146"/>
      <c r="P39" s="146">
        <v>84.36</v>
      </c>
      <c r="Z39" s="137"/>
    </row>
    <row r="40" spans="1:26" s="126" customFormat="1" ht="12.75" customHeight="1" x14ac:dyDescent="0.2">
      <c r="A40" s="133">
        <v>2004</v>
      </c>
      <c r="B40" s="133"/>
      <c r="C40" s="144">
        <v>6.8464773303904538</v>
      </c>
      <c r="D40" s="312">
        <v>9.6252438458864891</v>
      </c>
      <c r="E40" s="144">
        <v>3.9983195468571178</v>
      </c>
      <c r="F40" s="134">
        <v>71.94</v>
      </c>
      <c r="G40" s="144">
        <v>72.55</v>
      </c>
      <c r="H40" s="144">
        <v>46.81</v>
      </c>
      <c r="I40" s="134">
        <v>80.2</v>
      </c>
      <c r="J40" s="144">
        <v>80.63</v>
      </c>
      <c r="K40" s="146">
        <v>55.88</v>
      </c>
      <c r="L40" s="146">
        <v>81.75</v>
      </c>
      <c r="M40" s="146"/>
      <c r="N40" s="146">
        <v>78.260000000000005</v>
      </c>
      <c r="O40" s="146"/>
      <c r="P40" s="146">
        <v>84.89</v>
      </c>
      <c r="Z40" s="137"/>
    </row>
    <row r="41" spans="1:26" s="126" customFormat="1" ht="12.75" customHeight="1" x14ac:dyDescent="0.2">
      <c r="A41" s="133">
        <v>2005</v>
      </c>
      <c r="B41" s="133"/>
      <c r="C41" s="144">
        <v>6.822066154897553</v>
      </c>
      <c r="D41" s="312">
        <v>9.7205680410675654</v>
      </c>
      <c r="E41" s="144">
        <v>3.5753416757972434</v>
      </c>
      <c r="F41" s="134">
        <v>72.52</v>
      </c>
      <c r="G41" s="144">
        <v>73.12</v>
      </c>
      <c r="H41" s="144">
        <v>46.83</v>
      </c>
      <c r="I41" s="134">
        <v>80.59</v>
      </c>
      <c r="J41" s="144">
        <v>80.97</v>
      </c>
      <c r="K41" s="144">
        <v>55.88</v>
      </c>
      <c r="L41" s="146">
        <v>81.87</v>
      </c>
      <c r="M41" s="146"/>
      <c r="N41" s="146">
        <v>78.430000000000007</v>
      </c>
      <c r="O41" s="146"/>
      <c r="P41" s="146">
        <v>84.98</v>
      </c>
      <c r="Z41" s="137"/>
    </row>
    <row r="42" spans="1:26" s="126" customFormat="1" ht="12.75" customHeight="1" x14ac:dyDescent="0.2">
      <c r="A42" s="133">
        <v>2006</v>
      </c>
      <c r="B42" s="133"/>
      <c r="C42" s="137">
        <v>6.5970921776508469</v>
      </c>
      <c r="D42" s="312">
        <v>9.3043377786135064</v>
      </c>
      <c r="E42" s="137">
        <v>3.0441611876398715</v>
      </c>
      <c r="F42" s="134">
        <v>72.5</v>
      </c>
      <c r="G42" s="144">
        <v>73.099999999999994</v>
      </c>
      <c r="H42" s="144">
        <v>45.91</v>
      </c>
      <c r="I42" s="134">
        <v>80.72</v>
      </c>
      <c r="J42" s="144">
        <v>81.06</v>
      </c>
      <c r="K42" s="144">
        <v>59.01</v>
      </c>
      <c r="L42" s="146">
        <v>82.34</v>
      </c>
      <c r="M42" s="146"/>
      <c r="N42" s="144">
        <v>78.87</v>
      </c>
      <c r="O42" s="144"/>
      <c r="P42" s="144">
        <v>85.45</v>
      </c>
      <c r="Z42" s="137"/>
    </row>
    <row r="43" spans="1:26" s="126" customFormat="1" ht="12.75" customHeight="1" x14ac:dyDescent="0.2">
      <c r="A43" s="133">
        <v>2007</v>
      </c>
      <c r="B43" s="133"/>
      <c r="C43" s="137">
        <v>6.7016763985928645</v>
      </c>
      <c r="D43" s="312">
        <v>9.4042562151322677</v>
      </c>
      <c r="E43" s="137">
        <v>2.7658636308975026</v>
      </c>
      <c r="F43" s="139">
        <v>72.88</v>
      </c>
      <c r="G43" s="137">
        <v>73.61</v>
      </c>
      <c r="H43" s="137">
        <v>47.4</v>
      </c>
      <c r="I43" s="139">
        <v>80.89</v>
      </c>
      <c r="J43" s="137">
        <v>81.27</v>
      </c>
      <c r="K43" s="137">
        <v>58.66</v>
      </c>
      <c r="L43" s="146">
        <v>82.27</v>
      </c>
      <c r="M43" s="146"/>
      <c r="N43" s="146">
        <v>78.89</v>
      </c>
      <c r="O43" s="146"/>
      <c r="P43" s="146">
        <v>85.33</v>
      </c>
      <c r="Z43" s="137"/>
    </row>
    <row r="44" spans="1:26" s="126" customFormat="1" ht="12.75" customHeight="1" x14ac:dyDescent="0.2">
      <c r="A44" s="133">
        <v>2008</v>
      </c>
      <c r="B44" s="133"/>
      <c r="C44" s="137">
        <v>6.5204837513242015</v>
      </c>
      <c r="D44" s="312">
        <v>9.0248032895403849</v>
      </c>
      <c r="E44" s="137">
        <v>2.6542715992938875</v>
      </c>
      <c r="F44" s="137">
        <v>73.599999999999994</v>
      </c>
      <c r="G44" s="126">
        <v>74.28</v>
      </c>
      <c r="H44" s="137">
        <v>46.07</v>
      </c>
      <c r="I44" s="137">
        <v>81.13</v>
      </c>
      <c r="J44" s="126">
        <v>81.540000000000006</v>
      </c>
      <c r="K44" s="126">
        <v>56.25</v>
      </c>
      <c r="L44" s="146">
        <v>82.81</v>
      </c>
      <c r="M44" s="146"/>
      <c r="N44" s="144">
        <v>79.5</v>
      </c>
      <c r="O44" s="144"/>
      <c r="P44" s="146">
        <v>85.77</v>
      </c>
      <c r="Z44" s="137"/>
    </row>
    <row r="45" spans="1:26" s="126" customFormat="1" ht="12.75" customHeight="1" x14ac:dyDescent="0.2">
      <c r="A45" s="133">
        <v>2009</v>
      </c>
      <c r="B45" s="133"/>
      <c r="C45" s="137">
        <v>6.4247600115089849</v>
      </c>
      <c r="D45" s="312">
        <v>8.7262276717428868</v>
      </c>
      <c r="E45" s="137">
        <v>2.8329731724028884</v>
      </c>
      <c r="F45" s="137">
        <v>73.91</v>
      </c>
      <c r="G45" s="137">
        <v>74.47</v>
      </c>
      <c r="H45" s="137">
        <v>51.57</v>
      </c>
      <c r="I45" s="137">
        <v>81.39</v>
      </c>
      <c r="J45" s="137">
        <v>81.760000000000005</v>
      </c>
      <c r="K45" s="137">
        <v>61.78</v>
      </c>
      <c r="L45" s="145">
        <v>83.163275136442209</v>
      </c>
      <c r="M45" s="145"/>
      <c r="N45" s="145">
        <v>79.953907765986855</v>
      </c>
      <c r="O45" s="145"/>
      <c r="P45" s="145">
        <v>85.993540114448606</v>
      </c>
      <c r="Z45" s="137"/>
    </row>
    <row r="46" spans="1:26" s="126" customFormat="1" ht="12.75" customHeight="1" x14ac:dyDescent="0.2">
      <c r="A46" s="133">
        <v>2010</v>
      </c>
      <c r="B46" s="133"/>
      <c r="C46" s="137">
        <v>6.2599414103588682</v>
      </c>
      <c r="D46" s="312">
        <v>8.2803697819005428</v>
      </c>
      <c r="E46" s="137">
        <v>3.3073086098460207</v>
      </c>
      <c r="F46" s="137">
        <v>74.47</v>
      </c>
      <c r="G46" s="137">
        <v>74.95</v>
      </c>
      <c r="H46" s="137">
        <v>52.98</v>
      </c>
      <c r="I46" s="137">
        <v>81.62</v>
      </c>
      <c r="J46" s="137">
        <v>82.03</v>
      </c>
      <c r="K46" s="137">
        <v>60.86</v>
      </c>
      <c r="L46" s="145">
        <v>83.751230385832699</v>
      </c>
      <c r="M46" s="145"/>
      <c r="N46" s="145">
        <v>80.607080002906301</v>
      </c>
      <c r="O46" s="145"/>
      <c r="P46" s="145">
        <v>86.489617203725217</v>
      </c>
      <c r="Z46" s="137"/>
    </row>
    <row r="47" spans="1:26" s="126" customFormat="1" ht="12.75" customHeight="1" x14ac:dyDescent="0.2">
      <c r="A47" s="133">
        <v>2011</v>
      </c>
      <c r="B47" s="133"/>
      <c r="C47" s="137">
        <v>6.4079505768295011</v>
      </c>
      <c r="D47" s="312">
        <v>8.2448525934156169</v>
      </c>
      <c r="E47" s="137">
        <v>2.7630062618885636</v>
      </c>
      <c r="F47" s="137">
        <v>74.95</v>
      </c>
      <c r="G47" s="137">
        <v>75.430000000000007</v>
      </c>
      <c r="H47" s="137">
        <v>55.55</v>
      </c>
      <c r="I47" s="137">
        <v>81.87</v>
      </c>
      <c r="J47" s="137">
        <v>82.2</v>
      </c>
      <c r="K47" s="137">
        <v>62.73</v>
      </c>
      <c r="L47" s="144">
        <v>83.863761878493719</v>
      </c>
      <c r="M47" s="268" t="s">
        <v>516</v>
      </c>
      <c r="N47" s="144">
        <v>80.786337862105412</v>
      </c>
      <c r="O47" s="268" t="s">
        <v>516</v>
      </c>
      <c r="P47" s="144">
        <v>86.536919255840942</v>
      </c>
      <c r="Q47" s="268" t="s">
        <v>516</v>
      </c>
      <c r="Z47" s="137"/>
    </row>
    <row r="48" spans="1:26" s="126" customFormat="1" ht="12.75" customHeight="1" x14ac:dyDescent="0.2">
      <c r="A48" s="133">
        <v>2012</v>
      </c>
      <c r="B48" s="133"/>
      <c r="C48" s="137">
        <v>6.5874456513415964</v>
      </c>
      <c r="D48" s="312">
        <v>8.2183568162259775</v>
      </c>
      <c r="E48" s="137">
        <v>3.6180701703808342</v>
      </c>
      <c r="F48" s="137">
        <v>75.099999999999994</v>
      </c>
      <c r="G48" s="137">
        <v>75.56</v>
      </c>
      <c r="H48" s="137">
        <v>54.6</v>
      </c>
      <c r="I48" s="137">
        <v>82.05</v>
      </c>
      <c r="J48" s="137">
        <v>82.46</v>
      </c>
      <c r="K48" s="137">
        <v>59.05</v>
      </c>
      <c r="L48" s="144">
        <v>83.86632858971133</v>
      </c>
      <c r="M48" s="268" t="s">
        <v>516</v>
      </c>
      <c r="N48" s="144">
        <v>80.910908343811599</v>
      </c>
      <c r="O48" s="268" t="s">
        <v>516</v>
      </c>
      <c r="P48" s="144">
        <v>86.432945159275079</v>
      </c>
      <c r="Q48" s="268" t="s">
        <v>516</v>
      </c>
      <c r="Z48" s="137"/>
    </row>
    <row r="49" spans="1:26" s="126" customFormat="1" ht="12.75" customHeight="1" x14ac:dyDescent="0.2">
      <c r="A49" s="133">
        <v>2013</v>
      </c>
      <c r="B49" s="133"/>
      <c r="C49" s="137">
        <v>6.5471860173493557</v>
      </c>
      <c r="D49" s="312">
        <v>7.8847108180193031</v>
      </c>
      <c r="E49" s="137">
        <v>2.8771253232940026</v>
      </c>
      <c r="F49" s="137">
        <v>75.650000000000006</v>
      </c>
      <c r="G49" s="137">
        <v>76.069999999999993</v>
      </c>
      <c r="H49" s="137">
        <v>55.96</v>
      </c>
      <c r="I49" s="137">
        <v>82.38</v>
      </c>
      <c r="J49" s="137">
        <v>82.67</v>
      </c>
      <c r="K49" s="137">
        <v>65.41</v>
      </c>
      <c r="L49" s="144">
        <v>84.389787731728759</v>
      </c>
      <c r="M49" s="268" t="s">
        <v>516</v>
      </c>
      <c r="N49" s="144">
        <v>81.369742859548694</v>
      </c>
      <c r="O49" s="268" t="s">
        <v>516</v>
      </c>
      <c r="P49" s="144">
        <v>87.01887193992242</v>
      </c>
      <c r="Q49" s="268" t="s">
        <v>516</v>
      </c>
      <c r="Z49" s="137"/>
    </row>
    <row r="50" spans="1:26" s="126" customFormat="1" ht="12.75" customHeight="1" x14ac:dyDescent="0.2">
      <c r="A50" s="133">
        <v>2014</v>
      </c>
      <c r="B50" s="133"/>
      <c r="C50" s="137">
        <v>6.6810245189131763</v>
      </c>
      <c r="D50" s="312">
        <v>7.7527314645905898</v>
      </c>
      <c r="E50" s="137">
        <v>3.0684680558735975</v>
      </c>
      <c r="F50" s="137">
        <v>75.930000000000007</v>
      </c>
      <c r="G50" s="137">
        <v>76.37</v>
      </c>
      <c r="H50" s="137">
        <v>57.17</v>
      </c>
      <c r="I50" s="137">
        <v>82.32</v>
      </c>
      <c r="J50" s="137">
        <v>82.62</v>
      </c>
      <c r="K50" s="137">
        <v>63.07</v>
      </c>
      <c r="L50" s="144">
        <v>84.484451420894345</v>
      </c>
      <c r="M50" s="268" t="s">
        <v>516</v>
      </c>
      <c r="N50" s="144">
        <v>81.578679597134681</v>
      </c>
      <c r="O50" s="268" t="s">
        <v>516</v>
      </c>
      <c r="P50" s="144">
        <v>86.992942138438565</v>
      </c>
      <c r="Q50" s="268" t="s">
        <v>516</v>
      </c>
      <c r="Z50" s="137"/>
    </row>
    <row r="51" spans="1:26" s="126" customFormat="1" ht="12.75" customHeight="1" x14ac:dyDescent="0.2">
      <c r="A51" s="133">
        <v>2015</v>
      </c>
      <c r="B51" s="133"/>
      <c r="C51" s="137">
        <v>7.26</v>
      </c>
      <c r="D51" s="312">
        <v>8.2025000621775828</v>
      </c>
      <c r="E51" s="137">
        <v>2.5431957952496185</v>
      </c>
      <c r="F51" s="137">
        <v>76.5</v>
      </c>
      <c r="G51" s="137">
        <v>76.94</v>
      </c>
      <c r="H51" s="137">
        <v>56.6</v>
      </c>
      <c r="I51" s="137">
        <v>83.23</v>
      </c>
      <c r="J51" s="137">
        <v>83.52</v>
      </c>
      <c r="K51" s="137">
        <v>63.94</v>
      </c>
      <c r="L51" s="144">
        <v>84.01</v>
      </c>
      <c r="M51" s="268" t="s">
        <v>516</v>
      </c>
      <c r="N51" s="144">
        <v>81.150000000000006</v>
      </c>
      <c r="O51" s="268" t="s">
        <v>516</v>
      </c>
      <c r="P51" s="144">
        <v>86.52</v>
      </c>
      <c r="Q51" s="268" t="s">
        <v>516</v>
      </c>
      <c r="Z51" s="137"/>
    </row>
    <row r="52" spans="1:26" s="126" customFormat="1" ht="12.75" customHeight="1" x14ac:dyDescent="0.2">
      <c r="A52" s="133">
        <v>2016</v>
      </c>
      <c r="B52" s="133"/>
      <c r="C52" s="137">
        <v>6.9470280000000004</v>
      </c>
      <c r="D52" s="312">
        <v>7.6610574058406291</v>
      </c>
      <c r="E52" s="137">
        <v>2.5351755609075926</v>
      </c>
      <c r="F52" s="137">
        <v>76.7</v>
      </c>
      <c r="G52" s="137">
        <v>77.14</v>
      </c>
      <c r="H52" s="137">
        <v>58</v>
      </c>
      <c r="I52" s="137">
        <v>83.23</v>
      </c>
      <c r="J52" s="137">
        <v>83.58</v>
      </c>
      <c r="K52" s="137">
        <v>64.540000000000006</v>
      </c>
      <c r="L52" s="144">
        <v>84.6</v>
      </c>
      <c r="M52" s="268" t="s">
        <v>516</v>
      </c>
      <c r="N52" s="144">
        <v>81.77</v>
      </c>
      <c r="O52" s="268" t="s">
        <v>516</v>
      </c>
      <c r="P52" s="144">
        <v>87.08</v>
      </c>
      <c r="Q52" s="268" t="s">
        <v>516</v>
      </c>
      <c r="Z52" s="137"/>
    </row>
    <row r="53" spans="1:26" s="126" customFormat="1" ht="12.75" customHeight="1" x14ac:dyDescent="0.2">
      <c r="A53" s="133">
        <v>2017</v>
      </c>
      <c r="B53" s="133"/>
      <c r="C53" s="137">
        <v>7.19</v>
      </c>
      <c r="D53" s="312">
        <v>7.7609792516200473</v>
      </c>
      <c r="E53" s="137">
        <v>2.4935999999999998</v>
      </c>
      <c r="F53" s="137">
        <v>77.010000000000005</v>
      </c>
      <c r="G53" s="137">
        <v>77.569999999999993</v>
      </c>
      <c r="H53" s="137">
        <v>57.9</v>
      </c>
      <c r="I53" s="137">
        <v>83.21</v>
      </c>
      <c r="J53" s="137">
        <v>83.64</v>
      </c>
      <c r="K53" s="137">
        <v>63.79</v>
      </c>
      <c r="L53" s="144">
        <v>84.54</v>
      </c>
      <c r="M53" s="268" t="s">
        <v>516</v>
      </c>
      <c r="N53" s="144">
        <v>81.86</v>
      </c>
      <c r="O53" s="268" t="s">
        <v>516</v>
      </c>
      <c r="P53" s="144">
        <v>86.85</v>
      </c>
      <c r="Q53" s="268" t="s">
        <v>516</v>
      </c>
      <c r="Z53" s="137"/>
    </row>
    <row r="54" spans="1:26" s="126" customFormat="1" ht="12.75" customHeight="1" x14ac:dyDescent="0.2">
      <c r="A54" s="133">
        <v>2018</v>
      </c>
      <c r="B54" s="133"/>
      <c r="C54" s="137">
        <v>7.04</v>
      </c>
      <c r="D54" s="312">
        <v>7.4383643795718424</v>
      </c>
      <c r="E54" s="137">
        <v>2.6930999999999998</v>
      </c>
      <c r="F54" s="137">
        <v>77.19</v>
      </c>
      <c r="G54" s="137">
        <v>77.739999999999995</v>
      </c>
      <c r="H54" s="137">
        <v>57.59</v>
      </c>
      <c r="I54" s="137">
        <v>83.54</v>
      </c>
      <c r="J54" s="137">
        <v>83.93</v>
      </c>
      <c r="K54" s="137">
        <v>63.62</v>
      </c>
      <c r="L54" s="144">
        <v>84.85</v>
      </c>
      <c r="M54" s="268" t="s">
        <v>516</v>
      </c>
      <c r="N54" s="144">
        <v>82.09</v>
      </c>
      <c r="O54" s="268" t="s">
        <v>516</v>
      </c>
      <c r="P54" s="144">
        <v>87.27</v>
      </c>
      <c r="Q54" s="268" t="s">
        <v>516</v>
      </c>
      <c r="Z54" s="137"/>
    </row>
    <row r="55" spans="1:26" s="126" customFormat="1" ht="12.75" customHeight="1" x14ac:dyDescent="0.2">
      <c r="A55" s="133">
        <v>2019</v>
      </c>
      <c r="B55" s="133"/>
      <c r="C55" s="137">
        <v>7.02</v>
      </c>
      <c r="D55" s="311">
        <v>7.2746250111455995</v>
      </c>
      <c r="E55" s="137">
        <v>2.2200000000000002</v>
      </c>
      <c r="F55" s="137">
        <v>77.44</v>
      </c>
      <c r="G55" s="137">
        <v>77.95</v>
      </c>
      <c r="H55" s="137">
        <v>59.98</v>
      </c>
      <c r="I55" s="137">
        <v>83.62</v>
      </c>
      <c r="J55" s="137">
        <v>83.99</v>
      </c>
      <c r="K55" s="137">
        <v>66.87</v>
      </c>
      <c r="L55" s="313">
        <v>85.097766113077284</v>
      </c>
      <c r="M55" s="268" t="s">
        <v>516</v>
      </c>
      <c r="N55" s="144">
        <v>82.46</v>
      </c>
      <c r="O55" s="268" t="s">
        <v>516</v>
      </c>
      <c r="P55" s="144">
        <v>87.39</v>
      </c>
      <c r="Q55" s="268" t="s">
        <v>516</v>
      </c>
      <c r="Z55" s="137"/>
    </row>
    <row r="56" spans="1:26" s="126" customFormat="1" ht="12.75" customHeight="1" x14ac:dyDescent="0.2">
      <c r="A56" s="133">
        <v>2020</v>
      </c>
      <c r="B56" s="133"/>
      <c r="C56" s="137">
        <v>9.85</v>
      </c>
      <c r="D56" s="310">
        <v>10.126110621785314</v>
      </c>
      <c r="E56" s="137">
        <v>2.37</v>
      </c>
      <c r="F56" s="137">
        <v>78.3</v>
      </c>
      <c r="G56" s="137">
        <v>78.81</v>
      </c>
      <c r="H56" s="137">
        <v>63.1</v>
      </c>
      <c r="I56" s="137">
        <v>84.08</v>
      </c>
      <c r="J56" s="137">
        <v>84.46</v>
      </c>
      <c r="K56" s="137">
        <v>69.06</v>
      </c>
      <c r="L56" s="313">
        <v>82.29</v>
      </c>
      <c r="M56" s="268" t="s">
        <v>516</v>
      </c>
      <c r="N56" s="144">
        <v>79.38</v>
      </c>
      <c r="O56" s="268" t="s">
        <v>516</v>
      </c>
      <c r="P56" s="144">
        <v>85.02</v>
      </c>
      <c r="Q56" s="268" t="s">
        <v>516</v>
      </c>
      <c r="Z56" s="137"/>
    </row>
    <row r="57" spans="1:26" s="126" customFormat="1" ht="14.45" customHeight="1" x14ac:dyDescent="0.2">
      <c r="A57" s="133">
        <v>2021</v>
      </c>
      <c r="B57" s="133"/>
      <c r="C57" s="310">
        <v>7.3853534858270011</v>
      </c>
      <c r="D57" s="310">
        <v>7.4848905025578318</v>
      </c>
      <c r="E57" s="310">
        <v>2.5308569871120974</v>
      </c>
      <c r="F57" s="322">
        <v>77.463451453996498</v>
      </c>
      <c r="G57" s="322">
        <v>78.072752357810629</v>
      </c>
      <c r="H57" s="322">
        <v>60.859147025813691</v>
      </c>
      <c r="I57" s="322">
        <v>83.270872999797447</v>
      </c>
      <c r="J57" s="322">
        <v>83.689586281528349</v>
      </c>
      <c r="K57" s="322">
        <v>68.00531107738999</v>
      </c>
      <c r="L57" s="322">
        <v>84.69</v>
      </c>
      <c r="M57" s="268" t="s">
        <v>516</v>
      </c>
      <c r="N57" s="310">
        <v>81.764841005869272</v>
      </c>
      <c r="O57" s="268" t="s">
        <v>516</v>
      </c>
      <c r="P57" s="310">
        <v>87.279454164620958</v>
      </c>
      <c r="Q57" s="268" t="s">
        <v>516</v>
      </c>
      <c r="Z57" s="137"/>
    </row>
    <row r="58" spans="1:26" s="126" customFormat="1" ht="14.45" customHeight="1" x14ac:dyDescent="0.2">
      <c r="A58" s="133">
        <v>2022</v>
      </c>
      <c r="B58" s="361"/>
      <c r="C58" s="310">
        <v>7.5142725126122301</v>
      </c>
      <c r="D58" s="310">
        <v>7.5142725126122301</v>
      </c>
      <c r="E58" s="310">
        <v>2.5117246521850043</v>
      </c>
      <c r="F58" s="322">
        <v>77.732032441981858</v>
      </c>
      <c r="G58" s="322">
        <v>78.404428613090033</v>
      </c>
      <c r="H58" s="322">
        <v>59.85880398671096</v>
      </c>
      <c r="I58" s="322">
        <v>83.981331911002741</v>
      </c>
      <c r="J58" s="322">
        <v>84.432887480933942</v>
      </c>
      <c r="K58" s="322">
        <v>66.977172312223857</v>
      </c>
      <c r="L58" s="349">
        <v>84.786504488619755</v>
      </c>
      <c r="M58" s="268" t="s">
        <v>516</v>
      </c>
      <c r="N58" s="310">
        <v>82.076505837481534</v>
      </c>
      <c r="O58" s="268" t="s">
        <v>516</v>
      </c>
      <c r="P58" s="310">
        <v>87.160873325382511</v>
      </c>
      <c r="Q58" s="268" t="s">
        <v>516</v>
      </c>
      <c r="Z58" s="137"/>
    </row>
    <row r="59" spans="1:26" s="126" customFormat="1" ht="12.75" customHeight="1" x14ac:dyDescent="0.2">
      <c r="Z59" s="137"/>
    </row>
    <row r="60" spans="1:26" s="126" customFormat="1" ht="12.75" customHeight="1" x14ac:dyDescent="0.2">
      <c r="A60" s="147"/>
      <c r="B60" s="147"/>
      <c r="C60" s="147"/>
      <c r="D60" s="147"/>
      <c r="E60" s="147"/>
      <c r="F60" s="147"/>
      <c r="G60" s="147"/>
      <c r="H60" s="147"/>
      <c r="I60" s="147"/>
      <c r="J60" s="147"/>
      <c r="K60" s="147"/>
      <c r="L60" s="147"/>
      <c r="M60" s="147"/>
      <c r="N60" s="147"/>
      <c r="O60" s="147"/>
      <c r="P60" s="147"/>
    </row>
    <row r="61" spans="1:26" s="126" customFormat="1" ht="12.75" customHeight="1" x14ac:dyDescent="0.2">
      <c r="A61" s="254" t="s">
        <v>509</v>
      </c>
      <c r="B61" s="254"/>
    </row>
    <row r="62" spans="1:26" s="126" customFormat="1" ht="12.75" customHeight="1" x14ac:dyDescent="0.2">
      <c r="A62" s="254" t="s">
        <v>558</v>
      </c>
      <c r="B62" s="254"/>
    </row>
    <row r="63" spans="1:26" s="126" customFormat="1" ht="12.75" customHeight="1" x14ac:dyDescent="0.2">
      <c r="A63" s="254" t="s">
        <v>524</v>
      </c>
      <c r="B63" s="254"/>
    </row>
    <row r="64" spans="1:26" s="126" customFormat="1" ht="12.75" customHeight="1" x14ac:dyDescent="0.2">
      <c r="A64" s="254" t="s">
        <v>526</v>
      </c>
      <c r="B64" s="254"/>
    </row>
    <row r="65" spans="1:16" ht="21" customHeight="1" x14ac:dyDescent="0.25">
      <c r="A65" s="415" t="s">
        <v>528</v>
      </c>
      <c r="B65" s="415"/>
      <c r="C65" s="415"/>
      <c r="D65" s="415"/>
      <c r="E65" s="415"/>
      <c r="F65" s="415"/>
      <c r="G65" s="415"/>
      <c r="H65" s="415"/>
      <c r="I65" s="415"/>
      <c r="J65" s="415"/>
      <c r="K65" s="415"/>
      <c r="L65" s="415"/>
      <c r="M65" s="415"/>
      <c r="N65" s="415"/>
      <c r="O65" s="415"/>
      <c r="P65" s="415"/>
    </row>
    <row r="66" spans="1:16" ht="14.25" customHeight="1" x14ac:dyDescent="0.25">
      <c r="A66" s="415"/>
      <c r="B66" s="415"/>
      <c r="C66" s="415"/>
      <c r="D66" s="415"/>
      <c r="E66" s="415"/>
      <c r="F66" s="415"/>
      <c r="G66" s="415"/>
      <c r="H66" s="415"/>
      <c r="I66" s="415"/>
      <c r="J66" s="415"/>
      <c r="K66" s="415"/>
      <c r="L66" s="415"/>
      <c r="M66" s="415"/>
      <c r="N66" s="415"/>
      <c r="O66" s="415"/>
      <c r="P66" s="415"/>
    </row>
    <row r="67" spans="1:16" x14ac:dyDescent="0.25">
      <c r="A67" s="254" t="s">
        <v>529</v>
      </c>
      <c r="B67" s="254"/>
      <c r="C67" s="317"/>
      <c r="D67" s="317"/>
      <c r="E67" s="317"/>
      <c r="F67" s="317"/>
      <c r="G67" s="317"/>
      <c r="H67" s="317"/>
      <c r="I67" s="317"/>
      <c r="J67" s="317"/>
      <c r="K67" s="317"/>
      <c r="L67" s="317"/>
      <c r="M67" s="317"/>
      <c r="N67" s="317"/>
      <c r="O67" s="317"/>
      <c r="P67" s="317"/>
    </row>
    <row r="68" spans="1:16" x14ac:dyDescent="0.25">
      <c r="A68" s="319"/>
      <c r="B68" s="319"/>
      <c r="C68" s="317"/>
      <c r="D68" s="317"/>
      <c r="E68" s="317"/>
      <c r="F68" s="317"/>
      <c r="G68" s="317"/>
      <c r="H68" s="317"/>
      <c r="I68" s="317"/>
      <c r="J68" s="317"/>
      <c r="K68" s="317"/>
      <c r="L68" s="317"/>
      <c r="M68" s="317"/>
      <c r="N68" s="317"/>
      <c r="O68" s="317"/>
      <c r="P68" s="317"/>
    </row>
    <row r="69" spans="1:16" x14ac:dyDescent="0.25">
      <c r="A69" s="314" t="s">
        <v>543</v>
      </c>
      <c r="B69" s="314"/>
    </row>
    <row r="72" spans="1:16" x14ac:dyDescent="0.25">
      <c r="L72" s="313"/>
      <c r="M72" s="268"/>
      <c r="N72" s="144"/>
      <c r="O72" s="268"/>
      <c r="P72" s="144"/>
    </row>
  </sheetData>
  <sortState ref="Y12:Z60">
    <sortCondition ref="Y12:Y60"/>
  </sortState>
  <mergeCells count="11">
    <mergeCell ref="D7:D9"/>
    <mergeCell ref="A65:P66"/>
    <mergeCell ref="R36:W37"/>
    <mergeCell ref="G2:H2"/>
    <mergeCell ref="G3:H3"/>
    <mergeCell ref="R11:W12"/>
    <mergeCell ref="A7:A9"/>
    <mergeCell ref="F7:K7"/>
    <mergeCell ref="L7:P8"/>
    <mergeCell ref="F8:H8"/>
    <mergeCell ref="I8:K8"/>
  </mergeCells>
  <hyperlinks>
    <hyperlink ref="G3" location="'Índice de tablas'!A1" display="ÍNDICE DE TABLAS"/>
    <hyperlink ref="G2" location="'Cuadro de tablas'!A1" display="CUADRO DE TABLAS"/>
  </hyperlinks>
  <pageMargins left="0.7" right="0.7" top="0.75" bottom="0.75" header="0.3" footer="0.3"/>
  <pageSetup paperSize="9" orientation="portrait" r:id="rId1"/>
  <ignoredErrors>
    <ignoredError sqref="M48:M52 O47:O52 Q47:Q52 M47 Q53:Q54 O53:O54 M55:Q57 M53:N54 P53:P54 B22 M58 O58 Q58"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zoomScale="80" zoomScaleNormal="80" workbookViewId="0">
      <pane ySplit="10" topLeftCell="A11" activePane="bottomLeft" state="frozen"/>
      <selection pane="bottomLeft" activeCell="A11" sqref="A11"/>
    </sheetView>
  </sheetViews>
  <sheetFormatPr baseColWidth="10" defaultColWidth="11.42578125" defaultRowHeight="15" x14ac:dyDescent="0.25"/>
  <cols>
    <col min="1" max="2" width="6.7109375" style="7" customWidth="1"/>
    <col min="3" max="3" width="10" style="7" customWidth="1"/>
    <col min="4" max="7" width="9.7109375" style="7" customWidth="1"/>
    <col min="8" max="8" width="10.140625" style="7" customWidth="1"/>
    <col min="9" max="11" width="9.7109375" style="7" customWidth="1"/>
    <col min="12" max="12" width="10" style="7" customWidth="1"/>
    <col min="13" max="13" width="9.7109375" style="7" customWidth="1"/>
    <col min="14" max="16384" width="11.42578125" style="7"/>
  </cols>
  <sheetData>
    <row r="1" spans="1:20" ht="30.6" customHeight="1" x14ac:dyDescent="0.25"/>
    <row r="2" spans="1:20" x14ac:dyDescent="0.25">
      <c r="F2" s="398" t="s">
        <v>2</v>
      </c>
      <c r="G2" s="398"/>
    </row>
    <row r="3" spans="1:20" x14ac:dyDescent="0.25">
      <c r="F3" s="398" t="s">
        <v>1</v>
      </c>
      <c r="G3" s="398"/>
    </row>
    <row r="5" spans="1:20" s="149" customFormat="1" ht="15.75" customHeight="1" x14ac:dyDescent="0.25">
      <c r="A5" s="141" t="s">
        <v>546</v>
      </c>
      <c r="B5" s="141"/>
      <c r="C5" s="148"/>
      <c r="D5" s="148"/>
      <c r="E5" s="148"/>
      <c r="F5" s="148"/>
      <c r="G5" s="148"/>
      <c r="H5" s="148"/>
    </row>
    <row r="6" spans="1:20" s="126" customFormat="1" ht="12.75" customHeight="1" x14ac:dyDescent="0.3">
      <c r="A6" s="142"/>
      <c r="B6" s="142"/>
    </row>
    <row r="7" spans="1:20" s="126" customFormat="1" ht="17.100000000000001" customHeight="1" x14ac:dyDescent="0.2">
      <c r="A7" s="358"/>
      <c r="B7" s="353"/>
      <c r="C7" s="416" t="s">
        <v>519</v>
      </c>
      <c r="D7" s="417"/>
      <c r="E7" s="418"/>
      <c r="F7" s="416" t="s">
        <v>518</v>
      </c>
      <c r="G7" s="417"/>
      <c r="H7" s="417"/>
      <c r="I7" s="417"/>
      <c r="J7" s="417"/>
      <c r="K7" s="417"/>
      <c r="L7" s="417"/>
      <c r="M7" s="418"/>
    </row>
    <row r="8" spans="1:20" s="126" customFormat="1" ht="12.75" customHeight="1" x14ac:dyDescent="0.2">
      <c r="A8" s="359"/>
      <c r="B8" s="276"/>
      <c r="C8" s="426" t="s">
        <v>122</v>
      </c>
      <c r="D8" s="426" t="s">
        <v>66</v>
      </c>
      <c r="E8" s="426" t="s">
        <v>67</v>
      </c>
      <c r="F8" s="416" t="s">
        <v>66</v>
      </c>
      <c r="G8" s="417"/>
      <c r="H8" s="417"/>
      <c r="I8" s="418"/>
      <c r="J8" s="416" t="s">
        <v>67</v>
      </c>
      <c r="K8" s="417"/>
      <c r="L8" s="417"/>
      <c r="M8" s="418"/>
    </row>
    <row r="9" spans="1:20" s="126" customFormat="1" ht="12.75" customHeight="1" x14ac:dyDescent="0.2">
      <c r="A9" s="359"/>
      <c r="B9" s="276"/>
      <c r="C9" s="427"/>
      <c r="D9" s="427"/>
      <c r="E9" s="427"/>
      <c r="F9" s="416" t="s">
        <v>56</v>
      </c>
      <c r="G9" s="417"/>
      <c r="H9" s="418"/>
      <c r="I9" s="128" t="s">
        <v>123</v>
      </c>
      <c r="J9" s="416" t="s">
        <v>56</v>
      </c>
      <c r="K9" s="417"/>
      <c r="L9" s="418"/>
      <c r="M9" s="128" t="s">
        <v>124</v>
      </c>
    </row>
    <row r="10" spans="1:20" s="126" customFormat="1" ht="12.75" customHeight="1" x14ac:dyDescent="0.2">
      <c r="A10" s="360"/>
      <c r="B10" s="354"/>
      <c r="C10" s="428"/>
      <c r="D10" s="428"/>
      <c r="E10" s="428"/>
      <c r="F10" s="131" t="s">
        <v>56</v>
      </c>
      <c r="G10" s="131" t="s">
        <v>118</v>
      </c>
      <c r="H10" s="131" t="s">
        <v>119</v>
      </c>
      <c r="I10" s="130"/>
      <c r="J10" s="131" t="s">
        <v>56</v>
      </c>
      <c r="K10" s="131" t="s">
        <v>120</v>
      </c>
      <c r="L10" s="131" t="s">
        <v>121</v>
      </c>
      <c r="M10" s="130"/>
    </row>
    <row r="11" spans="1:20" s="126" customFormat="1" ht="12.75" customHeight="1" x14ac:dyDescent="0.2">
      <c r="A11" s="150"/>
      <c r="B11" s="150"/>
      <c r="C11" s="143"/>
      <c r="D11" s="143"/>
      <c r="E11" s="143"/>
      <c r="F11" s="150"/>
      <c r="G11" s="150"/>
      <c r="H11" s="150"/>
      <c r="I11" s="150"/>
      <c r="J11" s="150"/>
      <c r="K11" s="150"/>
      <c r="L11" s="150"/>
      <c r="M11" s="150"/>
    </row>
    <row r="12" spans="1:20" s="126" customFormat="1" ht="12.75" customHeight="1" x14ac:dyDescent="0.2">
      <c r="A12" s="133">
        <v>1975</v>
      </c>
      <c r="B12" s="133"/>
      <c r="C12" s="144">
        <v>9.0522765554254416</v>
      </c>
      <c r="D12" s="145" t="s">
        <v>63</v>
      </c>
      <c r="E12" s="145" t="s">
        <v>63</v>
      </c>
      <c r="F12" s="145" t="s">
        <v>63</v>
      </c>
      <c r="G12" s="145" t="s">
        <v>63</v>
      </c>
      <c r="H12" s="145" t="s">
        <v>63</v>
      </c>
      <c r="I12" s="145" t="s">
        <v>63</v>
      </c>
      <c r="J12" s="145" t="s">
        <v>63</v>
      </c>
      <c r="K12" s="145" t="s">
        <v>63</v>
      </c>
      <c r="L12" s="145" t="s">
        <v>63</v>
      </c>
      <c r="M12" s="145" t="s">
        <v>63</v>
      </c>
    </row>
    <row r="13" spans="1:20" s="126" customFormat="1" ht="12.75" customHeight="1" x14ac:dyDescent="0.2">
      <c r="A13" s="133">
        <v>1976</v>
      </c>
      <c r="B13" s="133"/>
      <c r="C13" s="144">
        <v>8.1957959636312783</v>
      </c>
      <c r="D13" s="144">
        <v>16.073915667589819</v>
      </c>
      <c r="E13" s="144">
        <v>14.468437223510231</v>
      </c>
      <c r="F13" s="144">
        <v>26.97</v>
      </c>
      <c r="G13" s="145" t="s">
        <v>63</v>
      </c>
      <c r="H13" s="145" t="s">
        <v>63</v>
      </c>
      <c r="I13" s="144">
        <v>26.54</v>
      </c>
      <c r="J13" s="144">
        <v>24.68</v>
      </c>
      <c r="K13" s="145" t="s">
        <v>63</v>
      </c>
      <c r="L13" s="145" t="s">
        <v>63</v>
      </c>
      <c r="M13" s="144">
        <v>24.47</v>
      </c>
      <c r="O13" s="389" t="s">
        <v>132</v>
      </c>
      <c r="P13" s="406"/>
      <c r="Q13" s="406"/>
      <c r="R13" s="406"/>
      <c r="S13" s="406"/>
      <c r="T13" s="406"/>
    </row>
    <row r="14" spans="1:20" s="126" customFormat="1" ht="12.75" customHeight="1" x14ac:dyDescent="0.2">
      <c r="A14" s="133">
        <v>1977</v>
      </c>
      <c r="B14" s="133"/>
      <c r="C14" s="144">
        <v>8.0085822750939606</v>
      </c>
      <c r="D14" s="144">
        <v>15.722901504256134</v>
      </c>
      <c r="E14" s="144">
        <v>14.198010643971905</v>
      </c>
      <c r="F14" s="144">
        <v>26.92</v>
      </c>
      <c r="G14" s="145" t="s">
        <v>63</v>
      </c>
      <c r="H14" s="145" t="s">
        <v>63</v>
      </c>
      <c r="I14" s="144">
        <v>26.45</v>
      </c>
      <c r="J14" s="144">
        <v>24.59</v>
      </c>
      <c r="K14" s="145" t="s">
        <v>63</v>
      </c>
      <c r="L14" s="145" t="s">
        <v>63</v>
      </c>
      <c r="M14" s="144">
        <v>24.37</v>
      </c>
      <c r="O14" s="406"/>
      <c r="P14" s="406"/>
      <c r="Q14" s="406"/>
      <c r="R14" s="406"/>
      <c r="S14" s="406"/>
      <c r="T14" s="406"/>
    </row>
    <row r="15" spans="1:20" s="126" customFormat="1" ht="12.75" customHeight="1" x14ac:dyDescent="0.2">
      <c r="A15" s="133">
        <v>1978</v>
      </c>
      <c r="B15" s="133"/>
      <c r="C15" s="144">
        <v>7.4898159013823085</v>
      </c>
      <c r="D15" s="144">
        <v>14.764216253480937</v>
      </c>
      <c r="E15" s="144">
        <v>13.334164269646115</v>
      </c>
      <c r="F15" s="144">
        <v>26.86</v>
      </c>
      <c r="G15" s="145" t="s">
        <v>63</v>
      </c>
      <c r="H15" s="145" t="s">
        <v>63</v>
      </c>
      <c r="I15" s="144">
        <v>26.5</v>
      </c>
      <c r="J15" s="144">
        <v>24.58</v>
      </c>
      <c r="K15" s="145" t="s">
        <v>63</v>
      </c>
      <c r="L15" s="145" t="s">
        <v>63</v>
      </c>
      <c r="M15" s="144">
        <v>24.42</v>
      </c>
    </row>
    <row r="16" spans="1:20" s="126" customFormat="1" ht="12.75" customHeight="1" x14ac:dyDescent="0.2">
      <c r="A16" s="133">
        <v>1979</v>
      </c>
      <c r="B16" s="133"/>
      <c r="C16" s="144">
        <v>6.8659996246781327</v>
      </c>
      <c r="D16" s="144">
        <v>13.666526677143397</v>
      </c>
      <c r="E16" s="144">
        <v>12.433171861925649</v>
      </c>
      <c r="F16" s="144">
        <v>26.67</v>
      </c>
      <c r="G16" s="145" t="s">
        <v>63</v>
      </c>
      <c r="H16" s="145" t="s">
        <v>63</v>
      </c>
      <c r="I16" s="144">
        <v>26.51</v>
      </c>
      <c r="J16" s="144">
        <v>24.47</v>
      </c>
      <c r="K16" s="145" t="s">
        <v>63</v>
      </c>
      <c r="L16" s="145" t="s">
        <v>63</v>
      </c>
      <c r="M16" s="144">
        <v>24.39</v>
      </c>
    </row>
    <row r="17" spans="1:13" s="126" customFormat="1" ht="12.75" customHeight="1" x14ac:dyDescent="0.2">
      <c r="A17" s="133">
        <v>1980</v>
      </c>
      <c r="B17" s="133"/>
      <c r="C17" s="144">
        <v>6.1902942125777711</v>
      </c>
      <c r="D17" s="144">
        <v>12.395202000188172</v>
      </c>
      <c r="E17" s="144">
        <v>11.313325653723025</v>
      </c>
      <c r="F17" s="144">
        <v>26.78</v>
      </c>
      <c r="G17" s="145" t="s">
        <v>63</v>
      </c>
      <c r="H17" s="145" t="s">
        <v>63</v>
      </c>
      <c r="I17" s="144">
        <v>26.31</v>
      </c>
      <c r="J17" s="144">
        <v>24.58</v>
      </c>
      <c r="K17" s="145" t="s">
        <v>63</v>
      </c>
      <c r="L17" s="145" t="s">
        <v>63</v>
      </c>
      <c r="M17" s="144">
        <v>24.38</v>
      </c>
    </row>
    <row r="18" spans="1:13" s="126" customFormat="1" ht="12.75" customHeight="1" x14ac:dyDescent="0.2">
      <c r="A18" s="133">
        <v>1981</v>
      </c>
      <c r="B18" s="133"/>
      <c r="C18" s="144">
        <v>5.4208732309854941</v>
      </c>
      <c r="D18" s="144">
        <v>10.782720614049852</v>
      </c>
      <c r="E18" s="144">
        <v>9.8630930953081108</v>
      </c>
      <c r="F18" s="144">
        <v>26.92</v>
      </c>
      <c r="G18" s="145" t="s">
        <v>63</v>
      </c>
      <c r="H18" s="145" t="s">
        <v>63</v>
      </c>
      <c r="I18" s="144">
        <v>26.43</v>
      </c>
      <c r="J18" s="144">
        <v>24.74</v>
      </c>
      <c r="K18" s="145" t="s">
        <v>63</v>
      </c>
      <c r="L18" s="145" t="s">
        <v>63</v>
      </c>
      <c r="M18" s="144">
        <v>24.5</v>
      </c>
    </row>
    <row r="19" spans="1:13" s="126" customFormat="1" ht="12.75" customHeight="1" x14ac:dyDescent="0.2">
      <c r="A19" s="133">
        <v>1982</v>
      </c>
      <c r="B19" s="133"/>
      <c r="C19" s="144">
        <v>5.6152988635362853</v>
      </c>
      <c r="D19" s="144">
        <v>11.151098455660344</v>
      </c>
      <c r="E19" s="144">
        <v>10.256860579681515</v>
      </c>
      <c r="F19" s="144">
        <v>27.91</v>
      </c>
      <c r="G19" s="145" t="s">
        <v>63</v>
      </c>
      <c r="H19" s="145" t="s">
        <v>63</v>
      </c>
      <c r="I19" s="144">
        <v>26.96</v>
      </c>
      <c r="J19" s="144">
        <v>25.5</v>
      </c>
      <c r="K19" s="145" t="s">
        <v>63</v>
      </c>
      <c r="L19" s="145" t="s">
        <v>63</v>
      </c>
      <c r="M19" s="144">
        <v>25.15</v>
      </c>
    </row>
    <row r="20" spans="1:13" s="126" customFormat="1" ht="12.75" customHeight="1" x14ac:dyDescent="0.2">
      <c r="A20" s="133">
        <v>1983</v>
      </c>
      <c r="B20" s="133"/>
      <c r="C20" s="144">
        <v>5.6350489827062233</v>
      </c>
      <c r="D20" s="144">
        <v>11.160125665898549</v>
      </c>
      <c r="E20" s="144">
        <v>10.272924637680342</v>
      </c>
      <c r="F20" s="144">
        <v>28.31</v>
      </c>
      <c r="G20" s="145" t="s">
        <v>63</v>
      </c>
      <c r="H20" s="145" t="s">
        <v>63</v>
      </c>
      <c r="I20" s="144">
        <v>26.86</v>
      </c>
      <c r="J20" s="144">
        <v>25.87</v>
      </c>
      <c r="K20" s="145" t="s">
        <v>63</v>
      </c>
      <c r="L20" s="145" t="s">
        <v>63</v>
      </c>
      <c r="M20" s="144">
        <v>25.32</v>
      </c>
    </row>
    <row r="21" spans="1:13" s="126" customFormat="1" ht="12.75" customHeight="1" x14ac:dyDescent="0.2">
      <c r="A21" s="133">
        <v>1984</v>
      </c>
      <c r="B21" s="133"/>
      <c r="C21" s="144">
        <v>5.457317438297161</v>
      </c>
      <c r="D21" s="144">
        <v>10.815672163809733</v>
      </c>
      <c r="E21" s="144">
        <v>9.9434286063917572</v>
      </c>
      <c r="F21" s="144">
        <v>28.38</v>
      </c>
      <c r="G21" s="145" t="s">
        <v>63</v>
      </c>
      <c r="H21" s="145" t="s">
        <v>63</v>
      </c>
      <c r="I21" s="144">
        <v>27.17</v>
      </c>
      <c r="J21" s="144">
        <v>26</v>
      </c>
      <c r="K21" s="145" t="s">
        <v>63</v>
      </c>
      <c r="L21" s="145" t="s">
        <v>63</v>
      </c>
      <c r="M21" s="144">
        <v>25.52</v>
      </c>
    </row>
    <row r="22" spans="1:13" s="126" customFormat="1" ht="12.75" customHeight="1" x14ac:dyDescent="0.2">
      <c r="A22" s="133">
        <v>1985</v>
      </c>
      <c r="B22" s="133"/>
      <c r="C22" s="144">
        <v>5.2433712912317683</v>
      </c>
      <c r="D22" s="144">
        <v>10.451997049044561</v>
      </c>
      <c r="E22" s="144">
        <v>9.6396268805580938</v>
      </c>
      <c r="F22" s="144">
        <v>28.54</v>
      </c>
      <c r="G22" s="145" t="s">
        <v>63</v>
      </c>
      <c r="H22" s="145" t="s">
        <v>63</v>
      </c>
      <c r="I22" s="144">
        <v>27.37</v>
      </c>
      <c r="J22" s="144">
        <v>26.09</v>
      </c>
      <c r="K22" s="145" t="s">
        <v>63</v>
      </c>
      <c r="L22" s="145" t="s">
        <v>63</v>
      </c>
      <c r="M22" s="144">
        <v>25.62</v>
      </c>
    </row>
    <row r="23" spans="1:13" s="126" customFormat="1" ht="12.75" customHeight="1" x14ac:dyDescent="0.2">
      <c r="A23" s="133">
        <v>1986</v>
      </c>
      <c r="B23" s="133"/>
      <c r="C23" s="144">
        <v>5.4178061013934409</v>
      </c>
      <c r="D23" s="144">
        <v>11.056507777702576</v>
      </c>
      <c r="E23" s="144">
        <v>10.280631031649738</v>
      </c>
      <c r="F23" s="151">
        <v>28.5</v>
      </c>
      <c r="G23" s="151">
        <v>28.45</v>
      </c>
      <c r="H23" s="151">
        <v>30.38</v>
      </c>
      <c r="I23" s="151">
        <v>27.35</v>
      </c>
      <c r="J23" s="151">
        <v>26.05</v>
      </c>
      <c r="K23" s="151">
        <v>25.99</v>
      </c>
      <c r="L23" s="151">
        <v>28.89</v>
      </c>
      <c r="M23" s="151">
        <v>25.62</v>
      </c>
    </row>
    <row r="24" spans="1:13" s="126" customFormat="1" ht="12.75" customHeight="1" x14ac:dyDescent="0.2">
      <c r="A24" s="133">
        <v>1987</v>
      </c>
      <c r="B24" s="133"/>
      <c r="C24" s="144">
        <v>5.5277391376446747</v>
      </c>
      <c r="D24" s="144">
        <v>11.251912931700904</v>
      </c>
      <c r="E24" s="144">
        <v>10.42719335158484</v>
      </c>
      <c r="F24" s="151">
        <v>28.61</v>
      </c>
      <c r="G24" s="151">
        <v>28.57</v>
      </c>
      <c r="H24" s="151">
        <v>29.89</v>
      </c>
      <c r="I24" s="151">
        <v>27.44</v>
      </c>
      <c r="J24" s="151">
        <v>26.2</v>
      </c>
      <c r="K24" s="151">
        <v>26.13</v>
      </c>
      <c r="L24" s="151">
        <v>29.3</v>
      </c>
      <c r="M24" s="151">
        <v>25.73</v>
      </c>
    </row>
    <row r="25" spans="1:13" s="126" customFormat="1" ht="12.75" customHeight="1" x14ac:dyDescent="0.2">
      <c r="A25" s="133">
        <v>1988</v>
      </c>
      <c r="B25" s="133"/>
      <c r="C25" s="144">
        <v>5.5669771278665277</v>
      </c>
      <c r="D25" s="144">
        <v>11.307519267772861</v>
      </c>
      <c r="E25" s="144">
        <v>10.489681915148752</v>
      </c>
      <c r="F25" s="151">
        <v>28.81</v>
      </c>
      <c r="G25" s="151">
        <v>28.77</v>
      </c>
      <c r="H25" s="151">
        <v>30.3</v>
      </c>
      <c r="I25" s="151">
        <v>27.67</v>
      </c>
      <c r="J25" s="151">
        <v>26.44</v>
      </c>
      <c r="K25" s="151">
        <v>26.37</v>
      </c>
      <c r="L25" s="151">
        <v>29.12</v>
      </c>
      <c r="M25" s="151">
        <v>25.95</v>
      </c>
    </row>
    <row r="26" spans="1:13" s="126" customFormat="1" ht="12.75" customHeight="1" x14ac:dyDescent="0.2">
      <c r="A26" s="133">
        <v>1989</v>
      </c>
      <c r="B26" s="133"/>
      <c r="C26" s="144">
        <v>5.8105190963783073</v>
      </c>
      <c r="D26" s="144">
        <v>11.644071254916739</v>
      </c>
      <c r="E26" s="144">
        <v>10.755225894971545</v>
      </c>
      <c r="F26" s="151">
        <v>29.01</v>
      </c>
      <c r="G26" s="151">
        <v>28.95</v>
      </c>
      <c r="H26" s="151">
        <v>30.48</v>
      </c>
      <c r="I26" s="151">
        <v>27.86</v>
      </c>
      <c r="J26" s="151">
        <v>26.69</v>
      </c>
      <c r="K26" s="151">
        <v>26.61</v>
      </c>
      <c r="L26" s="151">
        <v>29.15</v>
      </c>
      <c r="M26" s="151">
        <v>26.19</v>
      </c>
    </row>
    <row r="27" spans="1:13" s="126" customFormat="1" ht="12.75" customHeight="1" x14ac:dyDescent="0.2">
      <c r="A27" s="133">
        <v>1990</v>
      </c>
      <c r="B27" s="133"/>
      <c r="C27" s="144">
        <v>5.9139209905645007</v>
      </c>
      <c r="D27" s="144">
        <v>11.837876676942251</v>
      </c>
      <c r="E27" s="144">
        <v>10.936794067094732</v>
      </c>
      <c r="F27" s="151">
        <v>29.33</v>
      </c>
      <c r="G27" s="151">
        <v>29.29</v>
      </c>
      <c r="H27" s="151">
        <v>30.49</v>
      </c>
      <c r="I27" s="151">
        <v>28.11</v>
      </c>
      <c r="J27" s="151">
        <v>26.99</v>
      </c>
      <c r="K27" s="151">
        <v>26.9</v>
      </c>
      <c r="L27" s="151">
        <v>29.96</v>
      </c>
      <c r="M27" s="151">
        <v>26.44</v>
      </c>
    </row>
    <row r="28" spans="1:13" s="126" customFormat="1" ht="12.75" customHeight="1" x14ac:dyDescent="0.2">
      <c r="A28" s="133">
        <v>1991</v>
      </c>
      <c r="B28" s="133"/>
      <c r="C28" s="144">
        <v>5.9468906355352944</v>
      </c>
      <c r="D28" s="144">
        <v>11.953931509214158</v>
      </c>
      <c r="E28" s="144">
        <v>11.042318198935837</v>
      </c>
      <c r="F28" s="151">
        <v>29.63</v>
      </c>
      <c r="G28" s="151">
        <v>29.61</v>
      </c>
      <c r="H28" s="151">
        <v>30.32</v>
      </c>
      <c r="I28" s="151">
        <v>28.4</v>
      </c>
      <c r="J28" s="151">
        <v>27.35</v>
      </c>
      <c r="K28" s="151">
        <v>27.29</v>
      </c>
      <c r="L28" s="151">
        <v>29.37</v>
      </c>
      <c r="M28" s="151">
        <v>26.84</v>
      </c>
    </row>
    <row r="29" spans="1:13" s="126" customFormat="1" ht="12.75" customHeight="1" x14ac:dyDescent="0.2">
      <c r="A29" s="133">
        <v>1992</v>
      </c>
      <c r="B29" s="133"/>
      <c r="C29" s="144">
        <v>5.9351939359188508</v>
      </c>
      <c r="D29" s="144">
        <v>11.902672922617413</v>
      </c>
      <c r="E29" s="144">
        <v>10.989989324320035</v>
      </c>
      <c r="F29" s="151">
        <v>29.87</v>
      </c>
      <c r="G29" s="151">
        <v>29.84</v>
      </c>
      <c r="H29" s="151">
        <v>30.78</v>
      </c>
      <c r="I29" s="151">
        <v>28.65</v>
      </c>
      <c r="J29" s="151">
        <v>27.65</v>
      </c>
      <c r="K29" s="151">
        <v>27.59</v>
      </c>
      <c r="L29" s="151">
        <v>29.3</v>
      </c>
      <c r="M29" s="151">
        <v>27.09</v>
      </c>
    </row>
    <row r="30" spans="1:13" s="126" customFormat="1" ht="12.75" customHeight="1" x14ac:dyDescent="0.2">
      <c r="A30" s="133">
        <v>1993</v>
      </c>
      <c r="B30" s="133"/>
      <c r="C30" s="144">
        <v>5.5126855559519488</v>
      </c>
      <c r="D30" s="144">
        <v>11.098224292424311</v>
      </c>
      <c r="E30" s="144">
        <v>10.228865862547881</v>
      </c>
      <c r="F30" s="151">
        <v>30.27</v>
      </c>
      <c r="G30" s="151">
        <v>30.27</v>
      </c>
      <c r="H30" s="151">
        <v>30.3</v>
      </c>
      <c r="I30" s="151">
        <v>29</v>
      </c>
      <c r="J30" s="151">
        <v>28.07</v>
      </c>
      <c r="K30" s="151">
        <v>28</v>
      </c>
      <c r="L30" s="151">
        <v>29.72</v>
      </c>
      <c r="M30" s="151">
        <v>27.54</v>
      </c>
    </row>
    <row r="31" spans="1:13" s="126" customFormat="1" ht="12.75" customHeight="1" x14ac:dyDescent="0.2">
      <c r="A31" s="133">
        <v>1994</v>
      </c>
      <c r="B31" s="133"/>
      <c r="C31" s="144">
        <v>5.3848579699605743</v>
      </c>
      <c r="D31" s="144">
        <v>10.87902145174921</v>
      </c>
      <c r="E31" s="144">
        <v>10.047788637726178</v>
      </c>
      <c r="F31" s="151">
        <v>30.57</v>
      </c>
      <c r="G31" s="151">
        <v>30.58</v>
      </c>
      <c r="H31" s="151">
        <v>30.41</v>
      </c>
      <c r="I31" s="151">
        <v>29.28</v>
      </c>
      <c r="J31" s="151">
        <v>28.41</v>
      </c>
      <c r="K31" s="151">
        <v>28.32</v>
      </c>
      <c r="L31" s="151">
        <v>30.06</v>
      </c>
      <c r="M31" s="151">
        <v>27.79</v>
      </c>
    </row>
    <row r="32" spans="1:13" s="126" customFormat="1" ht="12.75" customHeight="1" x14ac:dyDescent="0.2">
      <c r="A32" s="133">
        <v>1995</v>
      </c>
      <c r="B32" s="133"/>
      <c r="C32" s="144">
        <v>5.3807584950973766</v>
      </c>
      <c r="D32" s="144">
        <v>10.940704557551605</v>
      </c>
      <c r="E32" s="144">
        <v>10.043962194733036</v>
      </c>
      <c r="F32" s="151">
        <v>30.82</v>
      </c>
      <c r="G32" s="151">
        <v>30.82</v>
      </c>
      <c r="H32" s="151">
        <v>30.91</v>
      </c>
      <c r="I32" s="151">
        <v>29.61</v>
      </c>
      <c r="J32" s="151">
        <v>28.66</v>
      </c>
      <c r="K32" s="151">
        <v>28.59</v>
      </c>
      <c r="L32" s="151">
        <v>30.38</v>
      </c>
      <c r="M32" s="151">
        <v>28.11</v>
      </c>
    </row>
    <row r="33" spans="1:20" s="126" customFormat="1" ht="12.75" customHeight="1" x14ac:dyDescent="0.2">
      <c r="A33" s="133">
        <v>1996</v>
      </c>
      <c r="B33" s="133"/>
      <c r="C33" s="146">
        <v>5.12</v>
      </c>
      <c r="D33" s="146">
        <v>10.36</v>
      </c>
      <c r="E33" s="146">
        <v>9.52</v>
      </c>
      <c r="F33" s="151">
        <v>31.1</v>
      </c>
      <c r="G33" s="151">
        <v>31.11</v>
      </c>
      <c r="H33" s="151">
        <v>30.86</v>
      </c>
      <c r="I33" s="151">
        <v>29.97</v>
      </c>
      <c r="J33" s="151">
        <v>29.03</v>
      </c>
      <c r="K33" s="151">
        <v>28.96</v>
      </c>
      <c r="L33" s="151">
        <v>30.56</v>
      </c>
      <c r="M33" s="151">
        <v>28.54</v>
      </c>
    </row>
    <row r="34" spans="1:20" s="126" customFormat="1" ht="12.75" customHeight="1" x14ac:dyDescent="0.2">
      <c r="A34" s="133">
        <v>1997</v>
      </c>
      <c r="B34" s="133"/>
      <c r="C34" s="146">
        <v>5.22</v>
      </c>
      <c r="D34" s="146">
        <v>10.63</v>
      </c>
      <c r="E34" s="146">
        <v>9.7200000000000006</v>
      </c>
      <c r="F34" s="151">
        <v>31.22</v>
      </c>
      <c r="G34" s="151">
        <v>31.21</v>
      </c>
      <c r="H34" s="151">
        <v>31.41</v>
      </c>
      <c r="I34" s="151">
        <v>30.1</v>
      </c>
      <c r="J34" s="151">
        <v>29.18</v>
      </c>
      <c r="K34" s="151">
        <v>29.12</v>
      </c>
      <c r="L34" s="151">
        <v>30.97</v>
      </c>
      <c r="M34" s="151">
        <v>28.64</v>
      </c>
    </row>
    <row r="35" spans="1:20" s="126" customFormat="1" ht="12.75" customHeight="1" x14ac:dyDescent="0.2">
      <c r="A35" s="133">
        <v>1998</v>
      </c>
      <c r="B35" s="133"/>
      <c r="C35" s="146">
        <v>5.63</v>
      </c>
      <c r="D35" s="146">
        <v>11.44</v>
      </c>
      <c r="E35" s="146">
        <v>10.45</v>
      </c>
      <c r="F35" s="151">
        <v>31.26</v>
      </c>
      <c r="G35" s="151">
        <v>31.25</v>
      </c>
      <c r="H35" s="151">
        <v>31.65</v>
      </c>
      <c r="I35" s="151">
        <v>30.24</v>
      </c>
      <c r="J35" s="151">
        <v>29.3</v>
      </c>
      <c r="K35" s="151">
        <v>29.23</v>
      </c>
      <c r="L35" s="151">
        <v>30.85</v>
      </c>
      <c r="M35" s="151">
        <v>28.75</v>
      </c>
    </row>
    <row r="36" spans="1:20" s="126" customFormat="1" ht="12.75" customHeight="1" x14ac:dyDescent="0.2">
      <c r="A36" s="133">
        <v>1999</v>
      </c>
      <c r="B36" s="133"/>
      <c r="C36" s="146">
        <v>5.63</v>
      </c>
      <c r="D36" s="144">
        <v>11.4</v>
      </c>
      <c r="E36" s="146">
        <v>10.45</v>
      </c>
      <c r="F36" s="151">
        <v>31.38</v>
      </c>
      <c r="G36" s="151">
        <v>31.36</v>
      </c>
      <c r="H36" s="151">
        <v>31.96</v>
      </c>
      <c r="I36" s="151">
        <v>30.32</v>
      </c>
      <c r="J36" s="151">
        <v>29.47</v>
      </c>
      <c r="K36" s="151">
        <v>29.39</v>
      </c>
      <c r="L36" s="151">
        <v>31.58</v>
      </c>
      <c r="M36" s="151">
        <v>28.89</v>
      </c>
      <c r="O36" s="389" t="s">
        <v>133</v>
      </c>
      <c r="P36" s="406"/>
      <c r="Q36" s="406"/>
      <c r="R36" s="406"/>
      <c r="S36" s="406"/>
      <c r="T36" s="406"/>
    </row>
    <row r="37" spans="1:20" s="126" customFormat="1" ht="12.75" customHeight="1" x14ac:dyDescent="0.2">
      <c r="A37" s="133">
        <v>2000</v>
      </c>
      <c r="B37" s="133"/>
      <c r="C37" s="144">
        <v>5.8</v>
      </c>
      <c r="D37" s="146">
        <v>11.76</v>
      </c>
      <c r="E37" s="146">
        <v>10.76</v>
      </c>
      <c r="F37" s="151">
        <v>31.48</v>
      </c>
      <c r="G37" s="151">
        <v>31.47</v>
      </c>
      <c r="H37" s="151">
        <v>31.67</v>
      </c>
      <c r="I37" s="151">
        <v>30.44</v>
      </c>
      <c r="J37" s="151">
        <v>29.58</v>
      </c>
      <c r="K37" s="151">
        <v>29.54</v>
      </c>
      <c r="L37" s="151">
        <v>30.44</v>
      </c>
      <c r="M37" s="151">
        <v>29.01</v>
      </c>
      <c r="O37" s="406"/>
      <c r="P37" s="406"/>
      <c r="Q37" s="406"/>
      <c r="R37" s="406"/>
      <c r="S37" s="406"/>
      <c r="T37" s="406"/>
    </row>
    <row r="38" spans="1:20" s="126" customFormat="1" ht="12.75" customHeight="1" x14ac:dyDescent="0.2">
      <c r="A38" s="133">
        <v>2001</v>
      </c>
      <c r="B38" s="133"/>
      <c r="C38" s="146">
        <v>5.49</v>
      </c>
      <c r="D38" s="144">
        <v>11.1</v>
      </c>
      <c r="E38" s="146">
        <v>10.16</v>
      </c>
      <c r="F38" s="151">
        <v>31.71</v>
      </c>
      <c r="G38" s="151">
        <v>31.74</v>
      </c>
      <c r="H38" s="151">
        <v>31.13</v>
      </c>
      <c r="I38" s="151">
        <v>30.62</v>
      </c>
      <c r="J38" s="151">
        <v>29.84</v>
      </c>
      <c r="K38" s="151">
        <v>29.82</v>
      </c>
      <c r="L38" s="151">
        <v>30.12</v>
      </c>
      <c r="M38" s="151">
        <v>29.25</v>
      </c>
    </row>
    <row r="39" spans="1:20" s="126" customFormat="1" ht="12.75" customHeight="1" x14ac:dyDescent="0.2">
      <c r="A39" s="133">
        <v>2002</v>
      </c>
      <c r="B39" s="133"/>
      <c r="C39" s="146">
        <v>5.35</v>
      </c>
      <c r="D39" s="144">
        <v>10.81</v>
      </c>
      <c r="E39" s="146">
        <v>9.92</v>
      </c>
      <c r="F39" s="151">
        <v>32.020000000000003</v>
      </c>
      <c r="G39" s="151">
        <v>32.06</v>
      </c>
      <c r="H39" s="151">
        <v>31.44</v>
      </c>
      <c r="I39" s="151">
        <v>30.89</v>
      </c>
      <c r="J39" s="151">
        <v>30.12</v>
      </c>
      <c r="K39" s="151">
        <v>30.1</v>
      </c>
      <c r="L39" s="151">
        <v>30.39</v>
      </c>
      <c r="M39" s="151">
        <v>29.46</v>
      </c>
    </row>
    <row r="40" spans="1:20" s="126" customFormat="1" ht="12.75" customHeight="1" x14ac:dyDescent="0.2">
      <c r="A40" s="133">
        <v>2003</v>
      </c>
      <c r="B40" s="133"/>
      <c r="C40" s="146">
        <v>5.17</v>
      </c>
      <c r="D40" s="144">
        <v>10.53</v>
      </c>
      <c r="E40" s="144">
        <v>9.68</v>
      </c>
      <c r="F40" s="151">
        <v>32.380000000000003</v>
      </c>
      <c r="G40" s="151">
        <v>32.46</v>
      </c>
      <c r="H40" s="151">
        <v>31.5</v>
      </c>
      <c r="I40" s="151">
        <v>31.14</v>
      </c>
      <c r="J40" s="151">
        <v>30.45</v>
      </c>
      <c r="K40" s="151">
        <v>30.39</v>
      </c>
      <c r="L40" s="151">
        <v>30.91</v>
      </c>
      <c r="M40" s="151">
        <v>29.74</v>
      </c>
    </row>
    <row r="41" spans="1:20" s="126" customFormat="1" ht="12.75" customHeight="1" x14ac:dyDescent="0.2">
      <c r="A41" s="133">
        <v>2004</v>
      </c>
      <c r="B41" s="133"/>
      <c r="C41" s="146">
        <v>5.14</v>
      </c>
      <c r="D41" s="144">
        <v>10.47</v>
      </c>
      <c r="E41" s="144">
        <v>9.7100000000000009</v>
      </c>
      <c r="F41" s="151">
        <v>32.770000000000003</v>
      </c>
      <c r="G41" s="151">
        <v>32.869999999999997</v>
      </c>
      <c r="H41" s="151">
        <v>31.87</v>
      </c>
      <c r="I41" s="151">
        <v>31.51</v>
      </c>
      <c r="J41" s="151">
        <v>30.84</v>
      </c>
      <c r="K41" s="151">
        <v>30.82</v>
      </c>
      <c r="L41" s="151">
        <v>30.98</v>
      </c>
      <c r="M41" s="151">
        <v>30.09</v>
      </c>
    </row>
    <row r="42" spans="1:20" s="126" customFormat="1" ht="12.75" customHeight="1" x14ac:dyDescent="0.2">
      <c r="A42" s="133">
        <v>2005</v>
      </c>
      <c r="B42" s="133"/>
      <c r="C42" s="146">
        <v>4.76</v>
      </c>
      <c r="D42" s="144">
        <v>9.73</v>
      </c>
      <c r="E42" s="144">
        <v>9.0500000000000007</v>
      </c>
      <c r="F42" s="146">
        <v>33.229999999999997</v>
      </c>
      <c r="G42" s="144">
        <v>33.4</v>
      </c>
      <c r="H42" s="144">
        <v>31.7</v>
      </c>
      <c r="I42" s="144">
        <v>31.9</v>
      </c>
      <c r="J42" s="144">
        <v>31.2</v>
      </c>
      <c r="K42" s="144">
        <v>31.17</v>
      </c>
      <c r="L42" s="144">
        <v>31.38</v>
      </c>
      <c r="M42" s="144">
        <v>30.44</v>
      </c>
    </row>
    <row r="43" spans="1:20" s="126" customFormat="1" ht="12.75" customHeight="1" x14ac:dyDescent="0.2">
      <c r="A43" s="133">
        <v>2006</v>
      </c>
      <c r="B43" s="133"/>
      <c r="C43" s="144">
        <v>4.57</v>
      </c>
      <c r="D43" s="152">
        <v>9.4499999999999993</v>
      </c>
      <c r="E43" s="152">
        <v>8.8000000000000007</v>
      </c>
      <c r="F43" s="144">
        <v>33.81</v>
      </c>
      <c r="G43" s="144">
        <v>34.03</v>
      </c>
      <c r="H43" s="144">
        <v>32.119999999999997</v>
      </c>
      <c r="I43" s="144">
        <v>32.380000000000003</v>
      </c>
      <c r="J43" s="144">
        <v>31.82</v>
      </c>
      <c r="K43" s="144">
        <v>31.91</v>
      </c>
      <c r="L43" s="144">
        <v>31.23</v>
      </c>
      <c r="M43" s="144">
        <v>30.92</v>
      </c>
    </row>
    <row r="44" spans="1:20" s="126" customFormat="1" ht="12.75" customHeight="1" x14ac:dyDescent="0.2">
      <c r="A44" s="133">
        <v>2007</v>
      </c>
      <c r="B44" s="133"/>
      <c r="C44" s="146">
        <v>4.54</v>
      </c>
      <c r="D44" s="152">
        <v>9.32</v>
      </c>
      <c r="E44" s="152">
        <v>8.7100000000000009</v>
      </c>
      <c r="F44" s="152">
        <v>34.07</v>
      </c>
      <c r="G44" s="152">
        <v>34.29</v>
      </c>
      <c r="H44" s="152">
        <v>32.49</v>
      </c>
      <c r="I44" s="152">
        <v>32.520000000000003</v>
      </c>
      <c r="J44" s="152">
        <v>32.020000000000003</v>
      </c>
      <c r="K44" s="152">
        <v>32.1</v>
      </c>
      <c r="L44" s="152">
        <v>31.52</v>
      </c>
      <c r="M44" s="152">
        <v>31.07</v>
      </c>
    </row>
    <row r="45" spans="1:20" s="126" customFormat="1" ht="12.75" customHeight="1" x14ac:dyDescent="0.2">
      <c r="A45" s="133">
        <v>2008</v>
      </c>
      <c r="B45" s="133"/>
      <c r="C45" s="146">
        <v>4.22</v>
      </c>
      <c r="D45" s="152">
        <v>8.74</v>
      </c>
      <c r="E45" s="152">
        <v>8.16</v>
      </c>
      <c r="F45" s="152">
        <v>34.6</v>
      </c>
      <c r="G45" s="152">
        <v>34.83</v>
      </c>
      <c r="H45" s="152">
        <v>32.99</v>
      </c>
      <c r="I45" s="152">
        <v>32.86</v>
      </c>
      <c r="J45" s="152">
        <v>32.51</v>
      </c>
      <c r="K45" s="152">
        <v>32.61</v>
      </c>
      <c r="L45" s="152">
        <v>32</v>
      </c>
      <c r="M45" s="152">
        <v>31.42</v>
      </c>
    </row>
    <row r="46" spans="1:20" s="126" customFormat="1" ht="12.75" customHeight="1" x14ac:dyDescent="0.2">
      <c r="A46" s="133">
        <v>2009</v>
      </c>
      <c r="B46" s="133"/>
      <c r="C46" s="126">
        <v>3.84</v>
      </c>
      <c r="D46" s="152">
        <v>7.88</v>
      </c>
      <c r="E46" s="152">
        <v>7.4</v>
      </c>
      <c r="F46" s="153">
        <v>34.97</v>
      </c>
      <c r="G46" s="153">
        <v>35.29</v>
      </c>
      <c r="H46" s="153">
        <v>32.979999999999997</v>
      </c>
      <c r="I46" s="153">
        <v>33.32</v>
      </c>
      <c r="J46" s="153">
        <v>32.83</v>
      </c>
      <c r="K46" s="153">
        <v>32.96</v>
      </c>
      <c r="L46" s="153">
        <v>32.18</v>
      </c>
      <c r="M46" s="153">
        <v>31.83</v>
      </c>
    </row>
    <row r="47" spans="1:20" s="126" customFormat="1" ht="12.75" customHeight="1" x14ac:dyDescent="0.2">
      <c r="A47" s="133">
        <v>2010</v>
      </c>
      <c r="B47" s="133"/>
      <c r="C47" s="137">
        <v>3.82</v>
      </c>
      <c r="D47" s="152">
        <v>7.86</v>
      </c>
      <c r="E47" s="152">
        <v>7.33</v>
      </c>
      <c r="F47" s="153">
        <v>35.65</v>
      </c>
      <c r="G47" s="153">
        <v>36.020000000000003</v>
      </c>
      <c r="H47" s="153">
        <v>33.35</v>
      </c>
      <c r="I47" s="153">
        <v>33.86</v>
      </c>
      <c r="J47" s="153">
        <v>33.479999999999997</v>
      </c>
      <c r="K47" s="153">
        <v>33.65</v>
      </c>
      <c r="L47" s="153">
        <v>32.659999999999997</v>
      </c>
      <c r="M47" s="153">
        <v>32.369999999999997</v>
      </c>
    </row>
    <row r="48" spans="1:20" s="126" customFormat="1" ht="12.75" customHeight="1" x14ac:dyDescent="0.2">
      <c r="A48" s="133">
        <v>2011</v>
      </c>
      <c r="B48" s="133"/>
      <c r="C48" s="137">
        <v>3.74</v>
      </c>
      <c r="D48" s="152">
        <v>7.79</v>
      </c>
      <c r="E48" s="152">
        <v>7.22</v>
      </c>
      <c r="F48" s="153">
        <v>36.15</v>
      </c>
      <c r="G48" s="153">
        <v>36.54</v>
      </c>
      <c r="H48" s="153">
        <v>33.700000000000003</v>
      </c>
      <c r="I48" s="153">
        <v>34.299999999999997</v>
      </c>
      <c r="J48" s="153">
        <v>33.950000000000003</v>
      </c>
      <c r="K48" s="153">
        <v>34.11</v>
      </c>
      <c r="L48" s="153">
        <v>33.14</v>
      </c>
      <c r="M48" s="153">
        <v>32.81</v>
      </c>
    </row>
    <row r="49" spans="1:13" s="126" customFormat="1" ht="12.75" customHeight="1" x14ac:dyDescent="0.2">
      <c r="A49" s="133">
        <v>2012</v>
      </c>
      <c r="B49" s="133"/>
      <c r="C49" s="137">
        <v>3.77</v>
      </c>
      <c r="D49" s="152">
        <v>7.85</v>
      </c>
      <c r="E49" s="152">
        <v>7.28</v>
      </c>
      <c r="F49" s="153">
        <v>36.56</v>
      </c>
      <c r="G49" s="153">
        <v>36.9</v>
      </c>
      <c r="H49" s="153">
        <v>34.049999999999997</v>
      </c>
      <c r="I49" s="153">
        <v>34.659999999999997</v>
      </c>
      <c r="J49" s="153">
        <v>34.32</v>
      </c>
      <c r="K49" s="153">
        <v>34.49</v>
      </c>
      <c r="L49" s="153">
        <v>33.39</v>
      </c>
      <c r="M49" s="153">
        <v>33.15</v>
      </c>
    </row>
    <row r="50" spans="1:13" s="126" customFormat="1" ht="12.75" customHeight="1" x14ac:dyDescent="0.2">
      <c r="A50" s="133">
        <v>2013</v>
      </c>
      <c r="B50" s="133"/>
      <c r="C50" s="137">
        <v>3.69</v>
      </c>
      <c r="D50" s="152">
        <v>7.66</v>
      </c>
      <c r="E50" s="152">
        <v>7.09</v>
      </c>
      <c r="F50" s="153">
        <v>37.32</v>
      </c>
      <c r="G50" s="153">
        <v>37.64</v>
      </c>
      <c r="H50" s="153">
        <v>34.76</v>
      </c>
      <c r="I50" s="153">
        <v>35.369999999999997</v>
      </c>
      <c r="J50" s="153">
        <v>35.049999999999997</v>
      </c>
      <c r="K50" s="153">
        <v>35.22</v>
      </c>
      <c r="L50" s="153">
        <v>34.049999999999997</v>
      </c>
      <c r="M50" s="153">
        <v>33.81</v>
      </c>
    </row>
    <row r="51" spans="1:13" s="126" customFormat="1" ht="12.75" customHeight="1" x14ac:dyDescent="0.2">
      <c r="A51" s="133">
        <v>2014</v>
      </c>
      <c r="B51" s="133"/>
      <c r="C51" s="137">
        <v>3.6</v>
      </c>
      <c r="D51" s="152">
        <v>7.48</v>
      </c>
      <c r="E51" s="152">
        <v>6.87</v>
      </c>
      <c r="F51" s="153">
        <v>37.39</v>
      </c>
      <c r="G51" s="153">
        <v>37.65</v>
      </c>
      <c r="H51" s="153">
        <v>35.04</v>
      </c>
      <c r="I51" s="153">
        <v>35.42</v>
      </c>
      <c r="J51" s="153">
        <v>35.19</v>
      </c>
      <c r="K51" s="153">
        <v>35.299999999999997</v>
      </c>
      <c r="L51" s="153">
        <v>34.4</v>
      </c>
      <c r="M51" s="153">
        <v>33.97</v>
      </c>
    </row>
    <row r="52" spans="1:13" s="126" customFormat="1" ht="12.75" customHeight="1" x14ac:dyDescent="0.2">
      <c r="A52" s="133">
        <v>2015</v>
      </c>
      <c r="B52" s="133"/>
      <c r="C52" s="137">
        <v>3.85</v>
      </c>
      <c r="D52" s="152">
        <v>7.91</v>
      </c>
      <c r="E52" s="152">
        <v>7.3</v>
      </c>
      <c r="F52" s="153">
        <v>37.9</v>
      </c>
      <c r="G52" s="153">
        <v>38.17</v>
      </c>
      <c r="H52" s="153">
        <v>35.11</v>
      </c>
      <c r="I52" s="153">
        <v>35.840000000000003</v>
      </c>
      <c r="J52" s="153">
        <v>35.65</v>
      </c>
      <c r="K52" s="153">
        <v>35.81</v>
      </c>
      <c r="L52" s="153">
        <v>34.39</v>
      </c>
      <c r="M52" s="153">
        <v>34.340000000000003</v>
      </c>
    </row>
    <row r="53" spans="1:13" s="126" customFormat="1" ht="12.75" customHeight="1" x14ac:dyDescent="0.2">
      <c r="A53" s="133">
        <v>2016</v>
      </c>
      <c r="B53" s="133"/>
      <c r="C53" s="137">
        <v>3.89</v>
      </c>
      <c r="D53" s="152">
        <v>8.0500000000000007</v>
      </c>
      <c r="E53" s="152">
        <v>7.39</v>
      </c>
      <c r="F53" s="153">
        <v>38.229999999999997</v>
      </c>
      <c r="G53" s="153">
        <v>38.44</v>
      </c>
      <c r="H53" s="153">
        <v>36.03</v>
      </c>
      <c r="I53" s="153">
        <v>36.04</v>
      </c>
      <c r="J53" s="153">
        <v>35.94</v>
      </c>
      <c r="K53" s="153">
        <v>36.08</v>
      </c>
      <c r="L53" s="153">
        <v>34.869999999999997</v>
      </c>
      <c r="M53" s="153">
        <v>34.5</v>
      </c>
    </row>
    <row r="54" spans="1:13" s="126" customFormat="1" ht="12.75" customHeight="1" x14ac:dyDescent="0.2">
      <c r="A54" s="133">
        <v>2017</v>
      </c>
      <c r="B54" s="133"/>
      <c r="C54" s="137">
        <v>3.83</v>
      </c>
      <c r="D54" s="152">
        <v>7.53</v>
      </c>
      <c r="E54" s="152">
        <v>6.91</v>
      </c>
      <c r="F54" s="293">
        <v>38.749251168177643</v>
      </c>
      <c r="G54" s="293">
        <v>38.973297877016392</v>
      </c>
      <c r="H54" s="293">
        <v>36.521416083916087</v>
      </c>
      <c r="I54" s="293">
        <v>36.483536353254664</v>
      </c>
      <c r="J54" s="293">
        <v>36.386457126882064</v>
      </c>
      <c r="K54" s="293">
        <v>36.551910828025477</v>
      </c>
      <c r="L54" s="293">
        <v>35.19761359921543</v>
      </c>
      <c r="M54" s="293">
        <v>34.859221948841743</v>
      </c>
    </row>
    <row r="55" spans="1:13" s="126" customFormat="1" ht="12.75" customHeight="1" x14ac:dyDescent="0.2">
      <c r="A55" s="133">
        <v>2018</v>
      </c>
      <c r="B55" s="133"/>
      <c r="C55" s="137">
        <v>3.59</v>
      </c>
      <c r="D55" s="152">
        <v>7.48</v>
      </c>
      <c r="E55" s="152">
        <v>6.85</v>
      </c>
      <c r="F55" s="293">
        <v>39.003382779341933</v>
      </c>
      <c r="G55" s="293">
        <v>39.306744368176162</v>
      </c>
      <c r="H55" s="293">
        <v>35.852631578947367</v>
      </c>
      <c r="I55" s="293">
        <v>36.668436341781025</v>
      </c>
      <c r="J55" s="293">
        <v>36.635311173677351</v>
      </c>
      <c r="K55" s="293">
        <v>36.832356473696855</v>
      </c>
      <c r="L55" s="293">
        <v>35.259892689470156</v>
      </c>
      <c r="M55" s="293">
        <v>35.010234133411871</v>
      </c>
    </row>
    <row r="56" spans="1:13" s="126" customFormat="1" ht="12.75" customHeight="1" x14ac:dyDescent="0.2">
      <c r="A56" s="133">
        <v>2019</v>
      </c>
      <c r="B56" s="133"/>
      <c r="C56" s="137">
        <v>3.5</v>
      </c>
      <c r="D56" s="152">
        <v>6.94</v>
      </c>
      <c r="E56" s="152">
        <v>6.39</v>
      </c>
      <c r="F56" s="293">
        <v>39.752740249808816</v>
      </c>
      <c r="G56" s="293">
        <v>40.17841075910404</v>
      </c>
      <c r="H56" s="293">
        <v>36.039859562164395</v>
      </c>
      <c r="I56" s="293">
        <v>37.116395138350143</v>
      </c>
      <c r="J56" s="293">
        <v>37.389200441838732</v>
      </c>
      <c r="K56" s="293">
        <v>37.78461423816384</v>
      </c>
      <c r="L56" s="293">
        <v>35.054414784394254</v>
      </c>
      <c r="M56" s="293">
        <v>35.550032816680968</v>
      </c>
    </row>
    <row r="57" spans="1:13" s="126" customFormat="1" ht="12.75" customHeight="1" x14ac:dyDescent="0.2">
      <c r="A57" s="133">
        <v>2020</v>
      </c>
      <c r="B57" s="133"/>
      <c r="C57" s="137">
        <v>1.83</v>
      </c>
      <c r="D57" s="152">
        <v>3.89</v>
      </c>
      <c r="E57" s="152">
        <v>3.56</v>
      </c>
      <c r="F57" s="293">
        <v>41.24</v>
      </c>
      <c r="G57" s="293">
        <v>41.91</v>
      </c>
      <c r="H57" s="293">
        <v>36.36</v>
      </c>
      <c r="I57" s="293">
        <v>38.04</v>
      </c>
      <c r="J57" s="293">
        <v>38.68</v>
      </c>
      <c r="K57" s="293">
        <v>39.32</v>
      </c>
      <c r="L57" s="293">
        <v>35.68</v>
      </c>
      <c r="M57" s="293">
        <v>36.44</v>
      </c>
    </row>
    <row r="58" spans="1:13" s="126" customFormat="1" ht="12" customHeight="1" x14ac:dyDescent="0.2">
      <c r="A58" s="133">
        <v>2021</v>
      </c>
      <c r="B58" s="133"/>
      <c r="C58" s="137">
        <v>3.1723678112802594</v>
      </c>
      <c r="D58" s="323">
        <v>6.6270847607391747</v>
      </c>
      <c r="E58" s="323">
        <v>6.0999188694033135</v>
      </c>
      <c r="F58" s="323">
        <v>39.307667164736642</v>
      </c>
      <c r="G58" s="323">
        <v>39.700763437532238</v>
      </c>
      <c r="H58" s="323">
        <v>35.553694581280787</v>
      </c>
      <c r="I58" s="323">
        <v>36.651225850186421</v>
      </c>
      <c r="J58" s="323">
        <v>35.909852906840996</v>
      </c>
      <c r="K58" s="323">
        <v>36.306928005212292</v>
      </c>
      <c r="L58" s="323">
        <v>33.469636302969633</v>
      </c>
      <c r="M58" s="323">
        <v>34.015551159468075</v>
      </c>
    </row>
    <row r="59" spans="1:13" s="126" customFormat="1" ht="12.75" customHeight="1" x14ac:dyDescent="0.2">
      <c r="A59" s="133">
        <v>2022</v>
      </c>
      <c r="B59" s="361"/>
      <c r="C59" s="137">
        <v>3.8540870296244107</v>
      </c>
      <c r="D59" s="323">
        <v>8.0698765321472425</v>
      </c>
      <c r="E59" s="323">
        <v>7.4149391793241684</v>
      </c>
      <c r="F59" s="323">
        <v>40.209227426916186</v>
      </c>
      <c r="G59" s="323">
        <v>40.648667180937686</v>
      </c>
      <c r="H59" s="323">
        <v>36.677058215638993</v>
      </c>
      <c r="I59" s="323">
        <v>37.720028208744708</v>
      </c>
      <c r="J59" s="323">
        <v>37.870583527080079</v>
      </c>
      <c r="K59" s="323">
        <v>38.20898358896391</v>
      </c>
      <c r="L59" s="323">
        <v>35.917139907072794</v>
      </c>
      <c r="M59" s="323">
        <v>36.060429283933026</v>
      </c>
    </row>
    <row r="60" spans="1:13" s="126" customFormat="1" ht="12.75" customHeight="1" x14ac:dyDescent="0.2"/>
    <row r="61" spans="1:13" s="126" customFormat="1" ht="12.75" customHeight="1" x14ac:dyDescent="0.2">
      <c r="A61" s="147"/>
      <c r="B61" s="147"/>
      <c r="C61" s="147"/>
      <c r="D61" s="147"/>
      <c r="E61" s="147"/>
      <c r="F61" s="147"/>
      <c r="G61" s="147"/>
      <c r="H61" s="147"/>
      <c r="I61" s="147"/>
      <c r="J61" s="147"/>
      <c r="K61" s="147"/>
      <c r="L61" s="147"/>
      <c r="M61" s="147"/>
    </row>
    <row r="62" spans="1:13" s="126" customFormat="1" ht="12.75" customHeight="1" x14ac:dyDescent="0.2">
      <c r="A62" s="424" t="s">
        <v>520</v>
      </c>
      <c r="B62" s="424"/>
      <c r="C62" s="425"/>
      <c r="D62" s="425"/>
      <c r="E62" s="425"/>
      <c r="F62" s="425"/>
      <c r="G62" s="425"/>
      <c r="H62" s="425"/>
      <c r="I62" s="425"/>
      <c r="J62" s="425"/>
      <c r="K62" s="425"/>
      <c r="L62" s="425"/>
      <c r="M62" s="425"/>
    </row>
    <row r="63" spans="1:13" x14ac:dyDescent="0.25">
      <c r="A63" s="425"/>
      <c r="B63" s="425"/>
      <c r="C63" s="425"/>
      <c r="D63" s="425"/>
      <c r="E63" s="425"/>
      <c r="F63" s="425"/>
      <c r="G63" s="425"/>
      <c r="H63" s="425"/>
      <c r="I63" s="425"/>
      <c r="J63" s="425"/>
      <c r="K63" s="425"/>
      <c r="L63" s="425"/>
      <c r="M63" s="425"/>
    </row>
    <row r="64" spans="1:13" x14ac:dyDescent="0.25">
      <c r="A64" s="423" t="s">
        <v>521</v>
      </c>
      <c r="B64" s="423"/>
      <c r="C64" s="423"/>
      <c r="D64" s="423"/>
      <c r="E64" s="423"/>
      <c r="F64" s="423"/>
      <c r="G64" s="423"/>
      <c r="H64" s="423"/>
      <c r="I64" s="423"/>
      <c r="J64" s="423"/>
      <c r="K64" s="423"/>
      <c r="L64" s="423"/>
      <c r="M64" s="423"/>
    </row>
    <row r="65" spans="1:13" x14ac:dyDescent="0.25">
      <c r="A65" s="423"/>
      <c r="B65" s="423"/>
      <c r="C65" s="423"/>
      <c r="D65" s="423"/>
      <c r="E65" s="423"/>
      <c r="F65" s="423"/>
      <c r="G65" s="423"/>
      <c r="H65" s="423"/>
      <c r="I65" s="423"/>
      <c r="J65" s="423"/>
      <c r="K65" s="423"/>
      <c r="L65" s="423"/>
      <c r="M65" s="423"/>
    </row>
    <row r="66" spans="1:13" x14ac:dyDescent="0.25">
      <c r="A66" s="351"/>
      <c r="B66" s="355"/>
      <c r="C66" s="351"/>
      <c r="D66" s="351"/>
      <c r="E66" s="351"/>
      <c r="F66" s="351"/>
      <c r="G66" s="351"/>
      <c r="H66" s="351"/>
      <c r="I66" s="351"/>
      <c r="J66" s="351"/>
      <c r="K66" s="351"/>
      <c r="L66" s="351"/>
      <c r="M66" s="351"/>
    </row>
    <row r="67" spans="1:13" x14ac:dyDescent="0.25">
      <c r="A67" s="314" t="s">
        <v>543</v>
      </c>
      <c r="B67" s="314"/>
    </row>
  </sheetData>
  <mergeCells count="15">
    <mergeCell ref="A64:M65"/>
    <mergeCell ref="J9:L9"/>
    <mergeCell ref="F2:G2"/>
    <mergeCell ref="F3:G3"/>
    <mergeCell ref="O13:T14"/>
    <mergeCell ref="O36:T37"/>
    <mergeCell ref="A62:M63"/>
    <mergeCell ref="C7:E7"/>
    <mergeCell ref="F7:M7"/>
    <mergeCell ref="C8:C10"/>
    <mergeCell ref="D8:D10"/>
    <mergeCell ref="E8:E10"/>
    <mergeCell ref="F8:I8"/>
    <mergeCell ref="J8:M8"/>
    <mergeCell ref="F9:H9"/>
  </mergeCells>
  <hyperlinks>
    <hyperlink ref="F3" location="'Índice de tablas'!A1" display="ÍNDICE DE TABLAS"/>
    <hyperlink ref="F2" location="'Cuadro de tablas'!A1" display="CUADRO DE TABLAS"/>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abSelected="1" zoomScale="80" zoomScaleNormal="80" workbookViewId="0">
      <selection activeCell="A3" sqref="A3:B3"/>
    </sheetView>
  </sheetViews>
  <sheetFormatPr baseColWidth="10" defaultColWidth="11.42578125" defaultRowHeight="15" x14ac:dyDescent="0.25"/>
  <cols>
    <col min="1" max="1" width="8.7109375" style="1" customWidth="1"/>
    <col min="2" max="2" width="117.28515625" style="2" customWidth="1"/>
    <col min="3" max="16384" width="11.42578125" style="2"/>
  </cols>
  <sheetData>
    <row r="1" spans="1:17" ht="30.6" customHeight="1" x14ac:dyDescent="0.25">
      <c r="C1" s="370" t="s">
        <v>2</v>
      </c>
      <c r="D1" s="370"/>
    </row>
    <row r="2" spans="1:17" ht="15.75" customHeight="1" x14ac:dyDescent="0.25"/>
    <row r="3" spans="1:17" s="4" customFormat="1" ht="39" customHeight="1" x14ac:dyDescent="0.35">
      <c r="A3" s="368" t="s">
        <v>554</v>
      </c>
      <c r="B3" s="368"/>
      <c r="C3" s="304"/>
      <c r="D3" s="230"/>
      <c r="E3" s="230"/>
      <c r="F3" s="230"/>
      <c r="G3" s="230"/>
      <c r="H3" s="230"/>
      <c r="I3" s="230"/>
      <c r="J3" s="230"/>
      <c r="K3" s="230"/>
      <c r="L3" s="230"/>
      <c r="M3" s="230"/>
      <c r="N3" s="230"/>
      <c r="O3" s="230"/>
      <c r="P3" s="230"/>
      <c r="Q3" s="230"/>
    </row>
    <row r="4" spans="1:17" s="4" customFormat="1" ht="11.25" customHeight="1" x14ac:dyDescent="0.35">
      <c r="A4" s="1"/>
      <c r="B4" s="3"/>
    </row>
    <row r="5" spans="1:17" ht="18" customHeight="1" x14ac:dyDescent="0.25">
      <c r="A5" s="13" t="s">
        <v>0</v>
      </c>
      <c r="B5" s="227" t="s">
        <v>42</v>
      </c>
    </row>
    <row r="6" spans="1:17" ht="18" customHeight="1" x14ac:dyDescent="0.25">
      <c r="A6" s="6" t="s">
        <v>40</v>
      </c>
      <c r="B6" s="227" t="s">
        <v>43</v>
      </c>
    </row>
    <row r="7" spans="1:17" ht="18" customHeight="1" x14ac:dyDescent="0.25">
      <c r="A7" s="13" t="s">
        <v>41</v>
      </c>
      <c r="B7" s="227" t="s">
        <v>44</v>
      </c>
    </row>
    <row r="8" spans="1:17" ht="18" customHeight="1" x14ac:dyDescent="0.25">
      <c r="A8" s="13" t="s">
        <v>27</v>
      </c>
      <c r="B8" s="227" t="s">
        <v>45</v>
      </c>
    </row>
    <row r="9" spans="1:17" ht="18" customHeight="1" x14ac:dyDescent="0.25">
      <c r="A9" s="6" t="s">
        <v>28</v>
      </c>
      <c r="B9" s="227" t="s">
        <v>46</v>
      </c>
    </row>
    <row r="10" spans="1:17" ht="18" customHeight="1" x14ac:dyDescent="0.25">
      <c r="A10" s="13" t="s">
        <v>29</v>
      </c>
      <c r="B10" s="227" t="s">
        <v>540</v>
      </c>
    </row>
    <row r="11" spans="1:17" ht="18" customHeight="1" x14ac:dyDescent="0.25">
      <c r="A11" s="6" t="s">
        <v>30</v>
      </c>
      <c r="B11" s="227" t="s">
        <v>514</v>
      </c>
    </row>
    <row r="12" spans="1:17" ht="18" customHeight="1" x14ac:dyDescent="0.25">
      <c r="A12" s="6" t="s">
        <v>31</v>
      </c>
      <c r="B12" s="227" t="s">
        <v>515</v>
      </c>
    </row>
    <row r="13" spans="1:17" ht="18" customHeight="1" x14ac:dyDescent="0.25">
      <c r="A13" s="6" t="s">
        <v>32</v>
      </c>
      <c r="B13" s="227" t="s">
        <v>538</v>
      </c>
    </row>
    <row r="14" spans="1:17" ht="18" customHeight="1" x14ac:dyDescent="0.25">
      <c r="A14" s="219" t="s">
        <v>33</v>
      </c>
      <c r="B14" s="227" t="s">
        <v>489</v>
      </c>
    </row>
    <row r="15" spans="1:17" ht="18" customHeight="1" x14ac:dyDescent="0.25">
      <c r="A15" s="13" t="s">
        <v>34</v>
      </c>
      <c r="B15" s="227" t="s">
        <v>47</v>
      </c>
    </row>
    <row r="16" spans="1:17" ht="18" customHeight="1" x14ac:dyDescent="0.25">
      <c r="A16" s="13" t="s">
        <v>35</v>
      </c>
      <c r="B16" s="227" t="s">
        <v>48</v>
      </c>
    </row>
    <row r="17" spans="1:2" s="5" customFormat="1" ht="18" customHeight="1" x14ac:dyDescent="0.2">
      <c r="A17" s="6" t="s">
        <v>36</v>
      </c>
      <c r="B17" s="163" t="s">
        <v>49</v>
      </c>
    </row>
    <row r="18" spans="1:2" ht="18" customHeight="1" x14ac:dyDescent="0.25">
      <c r="A18" s="6" t="s">
        <v>37</v>
      </c>
      <c r="B18" s="227" t="s">
        <v>50</v>
      </c>
    </row>
    <row r="19" spans="1:2" ht="18" customHeight="1" x14ac:dyDescent="0.25">
      <c r="A19" s="6" t="s">
        <v>38</v>
      </c>
      <c r="B19" s="227" t="s">
        <v>51</v>
      </c>
    </row>
    <row r="20" spans="1:2" ht="18" customHeight="1" x14ac:dyDescent="0.25">
      <c r="A20" s="6" t="s">
        <v>39</v>
      </c>
      <c r="B20" s="227" t="s">
        <v>52</v>
      </c>
    </row>
  </sheetData>
  <mergeCells count="2">
    <mergeCell ref="A3:B3"/>
    <mergeCell ref="C1:D1"/>
  </mergeCells>
  <hyperlinks>
    <hyperlink ref="A8" location="'T4'!A1" display="T4"/>
    <hyperlink ref="A9" location="'T5'!A1" display="T5"/>
    <hyperlink ref="A10" location="'T6'!A1" display="T6"/>
    <hyperlink ref="A11" location="'T7'!A1" display="T7"/>
    <hyperlink ref="A12" location="'T8'!A1" display="T8"/>
    <hyperlink ref="A13" location="Hoja1!A1" display="T9"/>
    <hyperlink ref="A5" location="'T1'!A1" display="T1"/>
    <hyperlink ref="A18" location="'T14'!A1" display="T14"/>
    <hyperlink ref="A6" location="'T2'!A1" display="T2 "/>
    <hyperlink ref="A7" location="'T3'!A1" display="T3 "/>
    <hyperlink ref="A15" location="'T11'!A1" display="T11"/>
    <hyperlink ref="A19" location="'T15'!A1" display="T15"/>
    <hyperlink ref="A16" location="'T12'!A1" display="T12"/>
    <hyperlink ref="A17" location="'T13'!A1" display="T13"/>
    <hyperlink ref="A20" location="'T16'!A1" display="T16"/>
    <hyperlink ref="A14" location="'T10'!A1" display="T10"/>
    <hyperlink ref="C1" location="'Cuadro de tablas'!A1" display="CUADRO DE TABLAS"/>
  </hyperlink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zoomScale="80" zoomScaleNormal="80" workbookViewId="0">
      <pane ySplit="9" topLeftCell="A10" activePane="bottomLeft" state="frozen"/>
      <selection pane="bottomLeft" activeCell="A10" sqref="A10"/>
    </sheetView>
  </sheetViews>
  <sheetFormatPr baseColWidth="10" defaultColWidth="11.42578125" defaultRowHeight="15" x14ac:dyDescent="0.25"/>
  <cols>
    <col min="1" max="1" width="10.7109375" style="7" customWidth="1"/>
    <col min="2" max="4" width="9.7109375" style="7" customWidth="1"/>
    <col min="5" max="5" width="7.7109375" style="7" customWidth="1"/>
    <col min="6" max="6" width="2.7109375" style="7" customWidth="1"/>
    <col min="7" max="7" width="7.7109375" style="7" customWidth="1"/>
    <col min="8" max="8" width="2.7109375" style="7" customWidth="1"/>
    <col min="9" max="9" width="7.7109375" style="7" customWidth="1"/>
    <col min="10" max="10" width="2.7109375" style="7" customWidth="1"/>
    <col min="11" max="14" width="9.7109375" style="7" customWidth="1"/>
    <col min="15" max="15" width="5.7109375" style="7" customWidth="1"/>
    <col min="16" max="16384" width="11.42578125" style="7"/>
  </cols>
  <sheetData>
    <row r="1" spans="1:22" ht="30.6" customHeight="1" x14ac:dyDescent="0.25"/>
    <row r="2" spans="1:22" x14ac:dyDescent="0.25">
      <c r="E2" s="8" t="s">
        <v>2</v>
      </c>
      <c r="F2" s="8"/>
      <c r="G2" s="8"/>
    </row>
    <row r="3" spans="1:22" x14ac:dyDescent="0.25">
      <c r="E3" s="8" t="s">
        <v>1</v>
      </c>
      <c r="F3" s="8"/>
      <c r="G3" s="8"/>
    </row>
    <row r="4" spans="1:22" x14ac:dyDescent="0.25">
      <c r="E4" s="8"/>
    </row>
    <row r="5" spans="1:22" ht="15.75" customHeight="1" x14ac:dyDescent="0.25">
      <c r="A5" s="41" t="s">
        <v>64</v>
      </c>
      <c r="B5" s="14"/>
      <c r="C5" s="14"/>
      <c r="D5" s="14"/>
      <c r="E5" s="14"/>
      <c r="F5" s="14"/>
      <c r="G5" s="14"/>
      <c r="H5" s="14"/>
      <c r="I5" s="14"/>
      <c r="J5" s="14"/>
      <c r="K5" s="14"/>
      <c r="L5" s="14"/>
      <c r="M5" s="14"/>
      <c r="N5" s="14"/>
    </row>
    <row r="6" spans="1:22" ht="15.75" x14ac:dyDescent="0.25">
      <c r="A6" s="15"/>
      <c r="B6" s="16"/>
      <c r="C6" s="16"/>
      <c r="D6" s="16"/>
      <c r="E6" s="16"/>
      <c r="F6" s="16"/>
      <c r="G6" s="16"/>
      <c r="H6" s="16"/>
      <c r="I6" s="16"/>
      <c r="J6" s="16"/>
      <c r="K6" s="16"/>
      <c r="L6" s="16"/>
      <c r="M6" s="16"/>
      <c r="N6" s="16"/>
    </row>
    <row r="7" spans="1:22" x14ac:dyDescent="0.25">
      <c r="A7" s="17"/>
      <c r="B7" s="18" t="s">
        <v>53</v>
      </c>
      <c r="C7" s="19"/>
      <c r="D7" s="20"/>
      <c r="E7" s="371" t="s">
        <v>54</v>
      </c>
      <c r="F7" s="372"/>
      <c r="G7" s="372"/>
      <c r="H7" s="372"/>
      <c r="I7" s="372"/>
      <c r="J7" s="373"/>
      <c r="K7" s="371" t="s">
        <v>55</v>
      </c>
      <c r="L7" s="372"/>
      <c r="M7" s="372"/>
      <c r="N7" s="373"/>
    </row>
    <row r="8" spans="1:22" x14ac:dyDescent="0.25">
      <c r="A8" s="22"/>
      <c r="B8" s="380" t="s">
        <v>56</v>
      </c>
      <c r="C8" s="380" t="s">
        <v>551</v>
      </c>
      <c r="D8" s="380" t="s">
        <v>552</v>
      </c>
      <c r="E8" s="374" t="s">
        <v>56</v>
      </c>
      <c r="F8" s="375"/>
      <c r="G8" s="374" t="s">
        <v>57</v>
      </c>
      <c r="H8" s="375"/>
      <c r="I8" s="374" t="s">
        <v>58</v>
      </c>
      <c r="J8" s="375"/>
      <c r="K8" s="380" t="s">
        <v>56</v>
      </c>
      <c r="L8" s="382" t="s">
        <v>59</v>
      </c>
      <c r="M8" s="371" t="s">
        <v>60</v>
      </c>
      <c r="N8" s="373"/>
    </row>
    <row r="9" spans="1:22" x14ac:dyDescent="0.25">
      <c r="A9" s="24"/>
      <c r="B9" s="384"/>
      <c r="C9" s="384"/>
      <c r="D9" s="384"/>
      <c r="E9" s="376"/>
      <c r="F9" s="377"/>
      <c r="G9" s="376"/>
      <c r="H9" s="377"/>
      <c r="I9" s="376"/>
      <c r="J9" s="377"/>
      <c r="K9" s="381"/>
      <c r="L9" s="383"/>
      <c r="M9" s="25" t="s">
        <v>61</v>
      </c>
      <c r="N9" s="25" t="s">
        <v>62</v>
      </c>
    </row>
    <row r="10" spans="1:22" x14ac:dyDescent="0.25">
      <c r="A10" s="16"/>
      <c r="B10" s="26"/>
      <c r="C10" s="26"/>
      <c r="D10" s="26"/>
      <c r="E10" s="26"/>
      <c r="F10" s="26"/>
      <c r="G10" s="26"/>
      <c r="H10" s="26"/>
      <c r="I10" s="26"/>
      <c r="J10" s="26"/>
      <c r="K10" s="26"/>
      <c r="L10" s="26"/>
      <c r="M10" s="26"/>
      <c r="N10" s="26"/>
    </row>
    <row r="11" spans="1:22" x14ac:dyDescent="0.25">
      <c r="A11" s="27">
        <v>1975</v>
      </c>
      <c r="B11" s="28">
        <v>91924</v>
      </c>
      <c r="C11" s="28">
        <v>47725</v>
      </c>
      <c r="D11" s="28">
        <v>44199</v>
      </c>
      <c r="E11" s="28">
        <v>27060</v>
      </c>
      <c r="F11" s="28"/>
      <c r="G11" s="28">
        <v>14080</v>
      </c>
      <c r="H11" s="28"/>
      <c r="I11" s="28">
        <v>12980</v>
      </c>
      <c r="J11" s="28"/>
      <c r="K11" s="28">
        <v>34223</v>
      </c>
      <c r="L11" s="29"/>
      <c r="M11" s="29" t="s">
        <v>63</v>
      </c>
      <c r="N11" s="29" t="s">
        <v>63</v>
      </c>
      <c r="P11" s="378" t="s">
        <v>134</v>
      </c>
      <c r="Q11" s="378"/>
      <c r="R11" s="378"/>
      <c r="S11" s="378"/>
      <c r="T11" s="378"/>
      <c r="U11" s="378"/>
      <c r="V11" s="379"/>
    </row>
    <row r="12" spans="1:22" x14ac:dyDescent="0.25">
      <c r="A12" s="27">
        <v>1976</v>
      </c>
      <c r="B12" s="28">
        <v>93893</v>
      </c>
      <c r="C12" s="28">
        <v>48247</v>
      </c>
      <c r="D12" s="28">
        <v>45646</v>
      </c>
      <c r="E12" s="28">
        <v>28069</v>
      </c>
      <c r="F12" s="28"/>
      <c r="G12" s="28">
        <v>14542</v>
      </c>
      <c r="H12" s="28"/>
      <c r="I12" s="28">
        <v>13527</v>
      </c>
      <c r="J12" s="28"/>
      <c r="K12" s="28">
        <v>31569</v>
      </c>
      <c r="M12" s="28">
        <v>31459</v>
      </c>
      <c r="N12" s="28">
        <v>110</v>
      </c>
      <c r="P12" s="378"/>
      <c r="Q12" s="378"/>
      <c r="R12" s="378"/>
      <c r="S12" s="378"/>
      <c r="T12" s="378"/>
      <c r="U12" s="378"/>
      <c r="V12" s="379"/>
    </row>
    <row r="13" spans="1:22" x14ac:dyDescent="0.25">
      <c r="A13" s="27">
        <v>1977</v>
      </c>
      <c r="B13" s="28">
        <v>89243</v>
      </c>
      <c r="C13" s="28">
        <v>46221</v>
      </c>
      <c r="D13" s="28">
        <v>43022</v>
      </c>
      <c r="E13" s="28">
        <v>27856</v>
      </c>
      <c r="F13" s="28"/>
      <c r="G13" s="28">
        <v>14575</v>
      </c>
      <c r="H13" s="28"/>
      <c r="I13" s="28">
        <v>13281</v>
      </c>
      <c r="J13" s="28"/>
      <c r="K13" s="28">
        <v>31558</v>
      </c>
      <c r="M13" s="28">
        <v>31260</v>
      </c>
      <c r="N13" s="28">
        <v>298</v>
      </c>
    </row>
    <row r="14" spans="1:22" x14ac:dyDescent="0.25">
      <c r="A14" s="27">
        <v>1978</v>
      </c>
      <c r="B14" s="28">
        <v>85123</v>
      </c>
      <c r="C14" s="28">
        <v>44382</v>
      </c>
      <c r="D14" s="28">
        <v>40741</v>
      </c>
      <c r="E14" s="28">
        <v>28079</v>
      </c>
      <c r="F14" s="28"/>
      <c r="G14" s="28">
        <v>14638</v>
      </c>
      <c r="H14" s="28"/>
      <c r="I14" s="28">
        <v>13441</v>
      </c>
      <c r="J14" s="28"/>
      <c r="K14" s="28">
        <v>30171</v>
      </c>
      <c r="M14" s="28">
        <v>29217</v>
      </c>
      <c r="N14" s="28">
        <v>954</v>
      </c>
    </row>
    <row r="15" spans="1:22" x14ac:dyDescent="0.25">
      <c r="A15" s="27">
        <v>1979</v>
      </c>
      <c r="B15" s="28">
        <v>79679</v>
      </c>
      <c r="C15" s="28">
        <v>41194</v>
      </c>
      <c r="D15" s="28">
        <v>38485</v>
      </c>
      <c r="E15" s="28">
        <v>27527</v>
      </c>
      <c r="F15" s="28"/>
      <c r="G15" s="28">
        <v>14443</v>
      </c>
      <c r="H15" s="28"/>
      <c r="I15" s="28">
        <v>13084</v>
      </c>
      <c r="J15" s="28"/>
      <c r="K15" s="28">
        <v>28653</v>
      </c>
      <c r="M15" s="28">
        <v>26837</v>
      </c>
      <c r="N15" s="28">
        <v>1816</v>
      </c>
    </row>
    <row r="16" spans="1:22" x14ac:dyDescent="0.25">
      <c r="A16" s="27">
        <v>1980</v>
      </c>
      <c r="B16" s="28">
        <v>73485</v>
      </c>
      <c r="C16" s="28">
        <v>37989</v>
      </c>
      <c r="D16" s="28">
        <v>35496</v>
      </c>
      <c r="E16" s="28">
        <v>27706</v>
      </c>
      <c r="F16" s="28"/>
      <c r="G16" s="28">
        <v>14503</v>
      </c>
      <c r="H16" s="28"/>
      <c r="I16" s="28">
        <v>13203</v>
      </c>
      <c r="J16" s="28"/>
      <c r="K16" s="28">
        <v>26697</v>
      </c>
      <c r="M16" s="28">
        <v>24240</v>
      </c>
      <c r="N16" s="28">
        <v>2457</v>
      </c>
    </row>
    <row r="17" spans="1:22" x14ac:dyDescent="0.25">
      <c r="A17" s="27">
        <v>1981</v>
      </c>
      <c r="B17" s="28">
        <v>70121</v>
      </c>
      <c r="C17" s="28">
        <v>36480</v>
      </c>
      <c r="D17" s="28">
        <v>33641</v>
      </c>
      <c r="E17" s="28">
        <v>29754</v>
      </c>
      <c r="F17" s="28"/>
      <c r="G17" s="28">
        <v>15564</v>
      </c>
      <c r="H17" s="28"/>
      <c r="I17" s="28">
        <v>14190</v>
      </c>
      <c r="J17" s="28"/>
      <c r="K17" s="28">
        <v>23502</v>
      </c>
      <c r="M17" s="28">
        <v>21064</v>
      </c>
      <c r="N17" s="28">
        <v>2438</v>
      </c>
    </row>
    <row r="18" spans="1:22" x14ac:dyDescent="0.25">
      <c r="A18" s="27">
        <v>1982</v>
      </c>
      <c r="B18" s="28">
        <v>66642</v>
      </c>
      <c r="C18" s="28">
        <v>34479</v>
      </c>
      <c r="D18" s="28">
        <v>32163</v>
      </c>
      <c r="E18" s="28">
        <v>28051</v>
      </c>
      <c r="F18" s="28"/>
      <c r="G18" s="28">
        <v>14744</v>
      </c>
      <c r="H18" s="28"/>
      <c r="I18" s="28">
        <v>13307</v>
      </c>
      <c r="J18" s="28"/>
      <c r="K18" s="28">
        <v>24668</v>
      </c>
      <c r="M18" s="28">
        <v>21049</v>
      </c>
      <c r="N18" s="28">
        <v>3619</v>
      </c>
    </row>
    <row r="19" spans="1:22" x14ac:dyDescent="0.25">
      <c r="A19" s="27">
        <v>1983</v>
      </c>
      <c r="B19" s="28">
        <v>61718</v>
      </c>
      <c r="C19" s="28">
        <v>32009</v>
      </c>
      <c r="D19" s="28">
        <v>29709</v>
      </c>
      <c r="E19" s="28">
        <v>29837</v>
      </c>
      <c r="F19" s="28"/>
      <c r="G19" s="28">
        <v>15668</v>
      </c>
      <c r="H19" s="28"/>
      <c r="I19" s="28">
        <v>14169</v>
      </c>
      <c r="J19" s="28"/>
      <c r="K19" s="28">
        <v>24838</v>
      </c>
      <c r="M19" s="28">
        <v>18425</v>
      </c>
      <c r="N19" s="28">
        <v>6413</v>
      </c>
    </row>
    <row r="20" spans="1:22" x14ac:dyDescent="0.25">
      <c r="A20" s="27">
        <v>1984</v>
      </c>
      <c r="B20" s="28">
        <v>60554</v>
      </c>
      <c r="C20" s="28">
        <v>31284</v>
      </c>
      <c r="D20" s="28">
        <v>29270</v>
      </c>
      <c r="E20" s="28">
        <v>29851</v>
      </c>
      <c r="F20" s="28"/>
      <c r="G20" s="28">
        <v>15675</v>
      </c>
      <c r="H20" s="28"/>
      <c r="I20" s="28">
        <v>14176</v>
      </c>
      <c r="J20" s="28"/>
      <c r="K20" s="28">
        <v>24095</v>
      </c>
      <c r="M20" s="28">
        <v>19132</v>
      </c>
      <c r="N20" s="28">
        <v>4963</v>
      </c>
    </row>
    <row r="21" spans="1:22" x14ac:dyDescent="0.25">
      <c r="A21" s="27">
        <v>1985</v>
      </c>
      <c r="B21" s="28">
        <v>58004</v>
      </c>
      <c r="C21" s="28">
        <v>30101</v>
      </c>
      <c r="D21" s="28">
        <v>27903</v>
      </c>
      <c r="E21" s="28">
        <v>31547</v>
      </c>
      <c r="F21" s="28"/>
      <c r="G21" s="28">
        <v>16448</v>
      </c>
      <c r="H21" s="28"/>
      <c r="I21" s="28">
        <v>15099</v>
      </c>
      <c r="J21" s="28"/>
      <c r="K21" s="28">
        <v>23522</v>
      </c>
      <c r="M21" s="28">
        <v>18411</v>
      </c>
      <c r="N21" s="28">
        <v>5111</v>
      </c>
    </row>
    <row r="22" spans="1:22" x14ac:dyDescent="0.25">
      <c r="A22" s="27">
        <v>1986</v>
      </c>
      <c r="B22" s="28">
        <v>55496</v>
      </c>
      <c r="C22" s="28">
        <v>28456</v>
      </c>
      <c r="D22" s="28">
        <v>27040</v>
      </c>
      <c r="E22" s="28">
        <v>30735</v>
      </c>
      <c r="F22" s="28"/>
      <c r="G22" s="28">
        <v>16092</v>
      </c>
      <c r="H22" s="28"/>
      <c r="I22" s="28">
        <v>14643</v>
      </c>
      <c r="J22" s="28"/>
      <c r="K22" s="28">
        <v>24844</v>
      </c>
      <c r="M22" s="28">
        <v>18573</v>
      </c>
      <c r="N22" s="28">
        <v>6271</v>
      </c>
    </row>
    <row r="23" spans="1:22" x14ac:dyDescent="0.25">
      <c r="A23" s="27">
        <v>1987</v>
      </c>
      <c r="B23" s="28">
        <v>54150</v>
      </c>
      <c r="C23" s="28">
        <v>27927</v>
      </c>
      <c r="D23" s="28">
        <v>26223</v>
      </c>
      <c r="E23" s="28">
        <v>31965</v>
      </c>
      <c r="F23" s="28"/>
      <c r="G23" s="28">
        <v>16867</v>
      </c>
      <c r="H23" s="28"/>
      <c r="I23" s="28">
        <v>15098</v>
      </c>
      <c r="J23" s="28"/>
      <c r="K23" s="28">
        <v>25260</v>
      </c>
      <c r="M23" s="28">
        <v>18748</v>
      </c>
      <c r="N23" s="28">
        <v>6512</v>
      </c>
    </row>
    <row r="24" spans="1:22" x14ac:dyDescent="0.25">
      <c r="A24" s="27">
        <v>1988</v>
      </c>
      <c r="B24" s="28">
        <v>52433</v>
      </c>
      <c r="C24" s="28">
        <v>26982</v>
      </c>
      <c r="D24" s="28">
        <v>25451</v>
      </c>
      <c r="E24" s="28">
        <v>33336</v>
      </c>
      <c r="F24" s="28"/>
      <c r="G24" s="28">
        <v>17559</v>
      </c>
      <c r="H24" s="28"/>
      <c r="I24" s="28">
        <v>15777</v>
      </c>
      <c r="J24" s="28"/>
      <c r="K24" s="28">
        <v>25536</v>
      </c>
      <c r="M24" s="28">
        <v>18925</v>
      </c>
      <c r="N24" s="28">
        <v>6611</v>
      </c>
    </row>
    <row r="25" spans="1:22" x14ac:dyDescent="0.25">
      <c r="A25" s="27">
        <v>1989</v>
      </c>
      <c r="B25" s="28">
        <v>51961</v>
      </c>
      <c r="C25" s="28">
        <v>26818</v>
      </c>
      <c r="D25" s="28">
        <v>25143</v>
      </c>
      <c r="E25" s="28">
        <v>33729</v>
      </c>
      <c r="F25" s="28"/>
      <c r="G25" s="28">
        <v>17859</v>
      </c>
      <c r="H25" s="28"/>
      <c r="I25" s="28">
        <v>15870</v>
      </c>
      <c r="J25" s="28"/>
      <c r="K25" s="28">
        <v>25938</v>
      </c>
      <c r="M25" s="28">
        <v>19189</v>
      </c>
      <c r="N25" s="28">
        <v>6749</v>
      </c>
    </row>
    <row r="26" spans="1:22" x14ac:dyDescent="0.25">
      <c r="A26" s="27">
        <v>1990</v>
      </c>
      <c r="B26" s="28">
        <v>50919</v>
      </c>
      <c r="C26" s="28">
        <v>26360</v>
      </c>
      <c r="D26" s="28">
        <v>24559</v>
      </c>
      <c r="E26" s="28">
        <v>35509</v>
      </c>
      <c r="F26" s="28"/>
      <c r="G26" s="28">
        <v>18805</v>
      </c>
      <c r="H26" s="28"/>
      <c r="I26" s="28">
        <v>16704</v>
      </c>
      <c r="J26" s="28"/>
      <c r="K26" s="28">
        <v>26305</v>
      </c>
      <c r="M26" s="28">
        <v>19029</v>
      </c>
      <c r="N26" s="28">
        <v>7276</v>
      </c>
    </row>
    <row r="27" spans="1:22" x14ac:dyDescent="0.25">
      <c r="A27" s="27">
        <v>1991</v>
      </c>
      <c r="B27" s="28">
        <v>50209</v>
      </c>
      <c r="C27" s="28">
        <v>25827</v>
      </c>
      <c r="D27" s="28">
        <v>24382</v>
      </c>
      <c r="E27" s="28">
        <v>36605</v>
      </c>
      <c r="F27" s="28"/>
      <c r="G27" s="28">
        <v>19393</v>
      </c>
      <c r="H27" s="28"/>
      <c r="I27" s="28">
        <v>17212</v>
      </c>
      <c r="J27" s="28"/>
      <c r="K27" s="28">
        <v>26470</v>
      </c>
      <c r="M27" s="28">
        <v>19175</v>
      </c>
      <c r="N27" s="28">
        <v>7295</v>
      </c>
    </row>
    <row r="28" spans="1:22" x14ac:dyDescent="0.25">
      <c r="A28" s="27">
        <v>1992</v>
      </c>
      <c r="B28" s="28">
        <v>51214</v>
      </c>
      <c r="C28" s="28">
        <v>26369</v>
      </c>
      <c r="D28" s="28">
        <v>24845</v>
      </c>
      <c r="E28" s="28">
        <v>35673</v>
      </c>
      <c r="F28" s="28"/>
      <c r="G28" s="28">
        <v>19060</v>
      </c>
      <c r="H28" s="28"/>
      <c r="I28" s="28">
        <v>16613</v>
      </c>
      <c r="J28" s="28"/>
      <c r="K28" s="28">
        <v>26170</v>
      </c>
      <c r="M28" s="28">
        <v>19022</v>
      </c>
      <c r="N28" s="28">
        <v>7148</v>
      </c>
    </row>
    <row r="29" spans="1:22" x14ac:dyDescent="0.25">
      <c r="A29" s="27">
        <v>1993</v>
      </c>
      <c r="B29" s="28">
        <v>49986</v>
      </c>
      <c r="C29" s="28">
        <v>25802</v>
      </c>
      <c r="D29" s="28">
        <v>24184</v>
      </c>
      <c r="E29" s="28">
        <v>36459</v>
      </c>
      <c r="F29" s="28"/>
      <c r="G29" s="28">
        <v>19429</v>
      </c>
      <c r="H29" s="28"/>
      <c r="I29" s="28">
        <v>17030</v>
      </c>
      <c r="J29" s="28"/>
      <c r="K29" s="28">
        <v>24352</v>
      </c>
      <c r="M29" s="28">
        <v>17341</v>
      </c>
      <c r="N29" s="28">
        <v>7011</v>
      </c>
    </row>
    <row r="30" spans="1:22" x14ac:dyDescent="0.25">
      <c r="A30" s="27">
        <v>1994</v>
      </c>
      <c r="B30" s="28">
        <v>48132</v>
      </c>
      <c r="C30" s="28">
        <v>25044</v>
      </c>
      <c r="D30" s="28">
        <v>23088</v>
      </c>
      <c r="E30" s="28">
        <v>36420</v>
      </c>
      <c r="F30" s="28"/>
      <c r="G30" s="28">
        <v>19342</v>
      </c>
      <c r="H30" s="28"/>
      <c r="I30" s="28">
        <v>17078</v>
      </c>
      <c r="J30" s="28"/>
      <c r="K30" s="28">
        <v>23874</v>
      </c>
      <c r="M30" s="28">
        <v>16782</v>
      </c>
      <c r="N30" s="28">
        <v>7092</v>
      </c>
    </row>
    <row r="31" spans="1:22" x14ac:dyDescent="0.25">
      <c r="A31" s="27">
        <v>1995</v>
      </c>
      <c r="B31" s="28">
        <v>47448</v>
      </c>
      <c r="C31" s="28">
        <v>24541</v>
      </c>
      <c r="D31" s="28">
        <v>22907</v>
      </c>
      <c r="E31" s="28">
        <v>37124</v>
      </c>
      <c r="F31" s="28"/>
      <c r="G31" s="28">
        <v>19827</v>
      </c>
      <c r="H31" s="28"/>
      <c r="I31" s="28">
        <v>17297</v>
      </c>
      <c r="J31" s="28"/>
      <c r="K31" s="28">
        <v>23773</v>
      </c>
      <c r="M31" s="28">
        <v>17088</v>
      </c>
      <c r="N31" s="28">
        <v>6685</v>
      </c>
      <c r="P31" s="378" t="s">
        <v>135</v>
      </c>
      <c r="Q31" s="378"/>
      <c r="R31" s="378"/>
      <c r="S31" s="378"/>
      <c r="T31" s="378"/>
      <c r="U31" s="378"/>
      <c r="V31" s="379"/>
    </row>
    <row r="32" spans="1:22" x14ac:dyDescent="0.25">
      <c r="A32" s="27">
        <v>1996</v>
      </c>
      <c r="B32" s="28">
        <v>47928</v>
      </c>
      <c r="C32" s="28">
        <v>24523</v>
      </c>
      <c r="D32" s="28">
        <v>23405</v>
      </c>
      <c r="E32" s="28">
        <v>37833</v>
      </c>
      <c r="F32" s="28"/>
      <c r="G32" s="28">
        <v>19837</v>
      </c>
      <c r="H32" s="28"/>
      <c r="I32" s="28">
        <v>17996</v>
      </c>
      <c r="J32" s="28"/>
      <c r="K32" s="28">
        <v>22707</v>
      </c>
      <c r="M32" s="28">
        <v>16071</v>
      </c>
      <c r="N32" s="28">
        <v>6636</v>
      </c>
      <c r="P32" s="378"/>
      <c r="Q32" s="378"/>
      <c r="R32" s="378"/>
      <c r="S32" s="378"/>
      <c r="T32" s="378"/>
      <c r="U32" s="378"/>
      <c r="V32" s="379"/>
    </row>
    <row r="33" spans="1:14" x14ac:dyDescent="0.25">
      <c r="A33" s="27">
        <v>1997</v>
      </c>
      <c r="B33" s="28">
        <v>49232</v>
      </c>
      <c r="C33" s="28">
        <v>25408</v>
      </c>
      <c r="D33" s="28">
        <v>23824</v>
      </c>
      <c r="E33" s="28">
        <v>36710</v>
      </c>
      <c r="F33" s="28"/>
      <c r="G33" s="28">
        <v>19169</v>
      </c>
      <c r="H33" s="28"/>
      <c r="I33" s="28">
        <v>17541</v>
      </c>
      <c r="J33" s="28"/>
      <c r="K33" s="28">
        <v>23149</v>
      </c>
      <c r="M33" s="28">
        <v>16808</v>
      </c>
      <c r="N33" s="28">
        <v>6341</v>
      </c>
    </row>
    <row r="34" spans="1:14" x14ac:dyDescent="0.25">
      <c r="A34" s="27">
        <v>1998</v>
      </c>
      <c r="B34" s="28">
        <v>49424</v>
      </c>
      <c r="C34" s="28">
        <v>25533</v>
      </c>
      <c r="D34" s="28">
        <v>23891</v>
      </c>
      <c r="E34" s="28">
        <v>38646</v>
      </c>
      <c r="F34" s="28"/>
      <c r="G34" s="28">
        <v>20036</v>
      </c>
      <c r="H34" s="28"/>
      <c r="I34" s="28">
        <v>18610</v>
      </c>
      <c r="J34" s="28"/>
      <c r="K34" s="28">
        <v>25109</v>
      </c>
      <c r="M34" s="28">
        <v>18139</v>
      </c>
      <c r="N34" s="28">
        <v>6970</v>
      </c>
    </row>
    <row r="35" spans="1:14" x14ac:dyDescent="0.25">
      <c r="A35" s="27">
        <v>1999</v>
      </c>
      <c r="B35" s="28">
        <v>52482</v>
      </c>
      <c r="C35" s="28">
        <v>27197</v>
      </c>
      <c r="D35" s="28">
        <v>25285</v>
      </c>
      <c r="E35" s="28">
        <v>39081</v>
      </c>
      <c r="F35" s="28"/>
      <c r="G35" s="28">
        <v>20049</v>
      </c>
      <c r="H35" s="28"/>
      <c r="I35" s="28">
        <v>19032</v>
      </c>
      <c r="J35" s="28"/>
      <c r="K35" s="28">
        <v>25098</v>
      </c>
      <c r="M35" s="28">
        <v>18157</v>
      </c>
      <c r="N35" s="28">
        <v>6941</v>
      </c>
    </row>
    <row r="36" spans="1:14" x14ac:dyDescent="0.25">
      <c r="A36" s="27">
        <v>2000</v>
      </c>
      <c r="B36" s="28">
        <v>57041</v>
      </c>
      <c r="C36" s="28">
        <v>29525</v>
      </c>
      <c r="D36" s="28">
        <v>27516</v>
      </c>
      <c r="E36" s="28">
        <v>38873</v>
      </c>
      <c r="F36" s="28"/>
      <c r="G36" s="28">
        <v>20067</v>
      </c>
      <c r="H36" s="28"/>
      <c r="I36" s="28">
        <v>18806</v>
      </c>
      <c r="J36" s="28"/>
      <c r="K36" s="28">
        <v>26112</v>
      </c>
      <c r="M36" s="28">
        <v>18875</v>
      </c>
      <c r="N36" s="28">
        <v>7237</v>
      </c>
    </row>
    <row r="37" spans="1:14" x14ac:dyDescent="0.25">
      <c r="A37" s="27">
        <v>2001</v>
      </c>
      <c r="B37" s="28">
        <v>60237</v>
      </c>
      <c r="C37" s="28">
        <v>30980</v>
      </c>
      <c r="D37" s="28">
        <v>29257</v>
      </c>
      <c r="E37" s="28">
        <v>39422</v>
      </c>
      <c r="F37" s="28"/>
      <c r="G37" s="28">
        <v>20429</v>
      </c>
      <c r="H37" s="28"/>
      <c r="I37" s="28">
        <v>18993</v>
      </c>
      <c r="J37" s="28"/>
      <c r="K37" s="28">
        <v>25279</v>
      </c>
      <c r="M37" s="28">
        <v>17642</v>
      </c>
      <c r="N37" s="28">
        <v>7637</v>
      </c>
    </row>
    <row r="38" spans="1:14" x14ac:dyDescent="0.25">
      <c r="A38" s="27">
        <v>2002</v>
      </c>
      <c r="B38" s="30">
        <v>63690</v>
      </c>
      <c r="C38" s="30">
        <v>32876</v>
      </c>
      <c r="D38" s="30">
        <v>30814</v>
      </c>
      <c r="E38" s="30">
        <v>40205</v>
      </c>
      <c r="F38" s="30"/>
      <c r="G38" s="30">
        <v>20543</v>
      </c>
      <c r="H38" s="30"/>
      <c r="I38" s="30">
        <v>19662</v>
      </c>
      <c r="J38" s="30"/>
      <c r="K38" s="30">
        <v>25232</v>
      </c>
      <c r="M38" s="30">
        <v>16935</v>
      </c>
      <c r="N38" s="30">
        <v>8297</v>
      </c>
    </row>
    <row r="39" spans="1:14" x14ac:dyDescent="0.25">
      <c r="A39" s="27">
        <v>2003</v>
      </c>
      <c r="B39" s="32">
        <v>67706</v>
      </c>
      <c r="C39" s="32">
        <v>34891</v>
      </c>
      <c r="D39" s="32">
        <v>32815</v>
      </c>
      <c r="E39" s="32">
        <v>42202</v>
      </c>
      <c r="F39" s="32"/>
      <c r="G39" s="32">
        <v>21348</v>
      </c>
      <c r="H39" s="32"/>
      <c r="I39" s="32">
        <v>20854</v>
      </c>
      <c r="J39" s="32"/>
      <c r="K39" s="32">
        <v>25028</v>
      </c>
      <c r="M39" s="32">
        <v>15600</v>
      </c>
      <c r="N39" s="32">
        <v>9428</v>
      </c>
    </row>
    <row r="40" spans="1:14" x14ac:dyDescent="0.25">
      <c r="A40" s="27">
        <v>2004</v>
      </c>
      <c r="B40" s="32">
        <v>69728</v>
      </c>
      <c r="C40" s="32">
        <v>36269</v>
      </c>
      <c r="D40" s="32">
        <v>33459</v>
      </c>
      <c r="E40" s="32">
        <v>41130</v>
      </c>
      <c r="F40" s="32"/>
      <c r="G40" s="32">
        <v>20758</v>
      </c>
      <c r="H40" s="32"/>
      <c r="I40" s="32">
        <v>20372</v>
      </c>
      <c r="J40" s="32"/>
      <c r="K40" s="32">
        <v>25339</v>
      </c>
      <c r="M40" s="32">
        <v>14526</v>
      </c>
      <c r="N40" s="32">
        <v>10813</v>
      </c>
    </row>
    <row r="41" spans="1:14" x14ac:dyDescent="0.25">
      <c r="A41" s="27">
        <v>2005</v>
      </c>
      <c r="B41" s="32">
        <v>70143</v>
      </c>
      <c r="C41" s="32">
        <v>35774</v>
      </c>
      <c r="D41" s="32">
        <v>34369</v>
      </c>
      <c r="E41" s="32">
        <v>41743</v>
      </c>
      <c r="F41" s="32"/>
      <c r="G41" s="32">
        <v>21038</v>
      </c>
      <c r="H41" s="32"/>
      <c r="I41" s="32">
        <v>20705</v>
      </c>
      <c r="J41" s="32"/>
      <c r="K41" s="32">
        <v>24037</v>
      </c>
      <c r="L41" s="34">
        <v>252</v>
      </c>
      <c r="M41" s="32">
        <v>13013</v>
      </c>
      <c r="N41" s="32">
        <v>10772</v>
      </c>
    </row>
    <row r="42" spans="1:14" x14ac:dyDescent="0.25">
      <c r="A42" s="35">
        <v>2006</v>
      </c>
      <c r="B42" s="32">
        <v>72762</v>
      </c>
      <c r="C42" s="32">
        <v>37460</v>
      </c>
      <c r="D42" s="32">
        <v>35302</v>
      </c>
      <c r="E42" s="32">
        <v>40615</v>
      </c>
      <c r="F42" s="32"/>
      <c r="G42" s="32">
        <v>20546</v>
      </c>
      <c r="H42" s="32"/>
      <c r="I42" s="32">
        <v>20069</v>
      </c>
      <c r="J42" s="32"/>
      <c r="K42" s="32">
        <v>23998</v>
      </c>
      <c r="L42" s="34">
        <v>865</v>
      </c>
      <c r="M42" s="32">
        <v>11568</v>
      </c>
      <c r="N42" s="32">
        <v>11565</v>
      </c>
    </row>
    <row r="43" spans="1:14" x14ac:dyDescent="0.25">
      <c r="A43" s="35">
        <v>2007</v>
      </c>
      <c r="B43" s="32">
        <v>75529</v>
      </c>
      <c r="C43" s="32">
        <v>38823</v>
      </c>
      <c r="D43" s="32">
        <v>36706</v>
      </c>
      <c r="E43" s="32">
        <v>42180</v>
      </c>
      <c r="F43" s="32"/>
      <c r="G43" s="32">
        <v>21286</v>
      </c>
      <c r="H43" s="32"/>
      <c r="I43" s="32">
        <v>20894</v>
      </c>
      <c r="J43" s="32"/>
      <c r="K43" s="32">
        <v>23831</v>
      </c>
      <c r="L43" s="34">
        <v>596</v>
      </c>
      <c r="M43" s="32">
        <v>11039</v>
      </c>
      <c r="N43" s="32">
        <v>12196</v>
      </c>
    </row>
    <row r="44" spans="1:14" x14ac:dyDescent="0.25">
      <c r="A44" s="35">
        <v>2008</v>
      </c>
      <c r="B44" s="32">
        <v>79511</v>
      </c>
      <c r="C44" s="32">
        <v>40849</v>
      </c>
      <c r="D44" s="32">
        <v>38662</v>
      </c>
      <c r="E44" s="32">
        <v>42070</v>
      </c>
      <c r="F44" s="32"/>
      <c r="G44" s="32">
        <v>21145</v>
      </c>
      <c r="H44" s="32"/>
      <c r="I44" s="32">
        <v>20925</v>
      </c>
      <c r="J44" s="32"/>
      <c r="K44" s="36">
        <v>22489</v>
      </c>
      <c r="L44" s="162">
        <v>614</v>
      </c>
      <c r="M44" s="161">
        <v>9784</v>
      </c>
      <c r="N44" s="161">
        <v>12091</v>
      </c>
    </row>
    <row r="45" spans="1:14" x14ac:dyDescent="0.25">
      <c r="A45" s="27">
        <v>2009</v>
      </c>
      <c r="B45" s="161">
        <v>76544</v>
      </c>
      <c r="C45" s="161">
        <v>39597</v>
      </c>
      <c r="D45" s="161">
        <v>36947</v>
      </c>
      <c r="E45" s="161">
        <v>41809</v>
      </c>
      <c r="F45" s="161"/>
      <c r="G45" s="161">
        <v>20781</v>
      </c>
      <c r="H45" s="161"/>
      <c r="I45" s="161">
        <v>21028</v>
      </c>
      <c r="J45" s="161"/>
      <c r="K45" s="161">
        <v>20154</v>
      </c>
      <c r="L45" s="162">
        <v>496</v>
      </c>
      <c r="M45" s="161">
        <v>7929</v>
      </c>
      <c r="N45" s="161">
        <v>11729</v>
      </c>
    </row>
    <row r="46" spans="1:14" x14ac:dyDescent="0.25">
      <c r="A46" s="27">
        <v>2010</v>
      </c>
      <c r="B46" s="161">
        <v>74456</v>
      </c>
      <c r="C46" s="161">
        <v>38157</v>
      </c>
      <c r="D46" s="161">
        <v>36299</v>
      </c>
      <c r="E46" s="103">
        <v>41286</v>
      </c>
      <c r="F46" s="104" t="s">
        <v>466</v>
      </c>
      <c r="G46" s="103">
        <v>20503</v>
      </c>
      <c r="H46" s="104" t="s">
        <v>79</v>
      </c>
      <c r="I46" s="103">
        <v>20783</v>
      </c>
      <c r="J46" s="104" t="s">
        <v>79</v>
      </c>
      <c r="K46" s="161">
        <v>20139</v>
      </c>
      <c r="L46" s="162">
        <v>595</v>
      </c>
      <c r="M46" s="161">
        <v>7213</v>
      </c>
      <c r="N46" s="161">
        <v>12331</v>
      </c>
    </row>
    <row r="47" spans="1:14" x14ac:dyDescent="0.25">
      <c r="A47" s="27">
        <v>2011</v>
      </c>
      <c r="B47" s="204">
        <v>72773</v>
      </c>
      <c r="C47" s="204">
        <v>37385</v>
      </c>
      <c r="D47" s="204">
        <v>35388</v>
      </c>
      <c r="E47" s="204">
        <v>42032</v>
      </c>
      <c r="F47" s="204"/>
      <c r="G47" s="204">
        <v>20803</v>
      </c>
      <c r="H47" s="204"/>
      <c r="I47" s="204">
        <v>21229</v>
      </c>
      <c r="J47" s="104"/>
      <c r="K47" s="161">
        <v>20353</v>
      </c>
      <c r="L47" s="162">
        <v>641</v>
      </c>
      <c r="M47" s="161">
        <v>6697</v>
      </c>
      <c r="N47" s="161">
        <v>13015</v>
      </c>
    </row>
    <row r="48" spans="1:14" x14ac:dyDescent="0.25">
      <c r="A48" s="27">
        <v>2012</v>
      </c>
      <c r="B48" s="205">
        <v>70189</v>
      </c>
      <c r="C48" s="205">
        <v>36089</v>
      </c>
      <c r="D48" s="205">
        <v>34100</v>
      </c>
      <c r="E48" s="29">
        <v>43236</v>
      </c>
      <c r="F48" s="29"/>
      <c r="G48" s="29">
        <v>21112</v>
      </c>
      <c r="H48" s="29"/>
      <c r="I48" s="29">
        <v>22124</v>
      </c>
      <c r="J48" s="29"/>
      <c r="K48" s="29">
        <v>20299</v>
      </c>
      <c r="L48" s="29">
        <v>576</v>
      </c>
      <c r="M48" s="29">
        <v>6389</v>
      </c>
      <c r="N48" s="29">
        <v>13334</v>
      </c>
    </row>
    <row r="49" spans="1:14" x14ac:dyDescent="0.25">
      <c r="A49" s="27">
        <v>2013</v>
      </c>
      <c r="B49" s="205">
        <v>66098</v>
      </c>
      <c r="C49" s="205">
        <v>33952</v>
      </c>
      <c r="D49" s="205">
        <v>32146</v>
      </c>
      <c r="E49" s="29">
        <v>42640</v>
      </c>
      <c r="G49" s="29">
        <v>21114</v>
      </c>
      <c r="H49" s="29"/>
      <c r="I49" s="29">
        <v>21526</v>
      </c>
      <c r="J49" s="29"/>
      <c r="K49" s="29">
        <v>19816</v>
      </c>
      <c r="L49" s="29">
        <v>548</v>
      </c>
      <c r="M49" s="29">
        <v>5232</v>
      </c>
      <c r="N49" s="29">
        <v>14036</v>
      </c>
    </row>
    <row r="50" spans="1:14" x14ac:dyDescent="0.25">
      <c r="A50" s="27">
        <v>2014</v>
      </c>
      <c r="B50" s="205">
        <v>66352</v>
      </c>
      <c r="C50" s="205">
        <v>34284</v>
      </c>
      <c r="D50" s="205">
        <v>32068</v>
      </c>
      <c r="E50" s="29">
        <v>43237</v>
      </c>
      <c r="G50" s="29">
        <v>21156</v>
      </c>
      <c r="H50" s="29"/>
      <c r="I50" s="29">
        <v>22081</v>
      </c>
      <c r="J50" s="29"/>
      <c r="K50" s="29">
        <v>19125</v>
      </c>
      <c r="L50" s="29">
        <v>518</v>
      </c>
      <c r="M50" s="29">
        <v>5076</v>
      </c>
      <c r="N50" s="29">
        <v>13531</v>
      </c>
    </row>
    <row r="51" spans="1:14" x14ac:dyDescent="0.25">
      <c r="A51" s="27">
        <v>2015</v>
      </c>
      <c r="B51" s="205">
        <v>65675</v>
      </c>
      <c r="C51" s="205">
        <v>33767</v>
      </c>
      <c r="D51" s="205">
        <v>31908</v>
      </c>
      <c r="E51" s="29">
        <v>46925</v>
      </c>
      <c r="G51" s="29">
        <v>22843</v>
      </c>
      <c r="H51" s="29"/>
      <c r="I51" s="29">
        <v>24082</v>
      </c>
      <c r="J51" s="29"/>
      <c r="K51" s="29">
        <v>20505</v>
      </c>
      <c r="L51" s="29">
        <v>623</v>
      </c>
      <c r="M51" s="29">
        <v>5138</v>
      </c>
      <c r="N51" s="29">
        <v>14744</v>
      </c>
    </row>
    <row r="52" spans="1:14" x14ac:dyDescent="0.25">
      <c r="A52" s="27">
        <v>2016</v>
      </c>
      <c r="B52" s="205">
        <v>64352</v>
      </c>
      <c r="C52" s="205">
        <v>33021</v>
      </c>
      <c r="D52" s="205">
        <v>31331</v>
      </c>
      <c r="E52" s="286">
        <v>45124</v>
      </c>
      <c r="G52" s="286">
        <v>22087</v>
      </c>
      <c r="H52" s="286" t="s">
        <v>79</v>
      </c>
      <c r="I52" s="286">
        <v>23037</v>
      </c>
      <c r="J52" s="29"/>
      <c r="K52" s="29">
        <v>21016</v>
      </c>
      <c r="L52" s="29">
        <v>675</v>
      </c>
      <c r="M52" s="29">
        <v>4973</v>
      </c>
      <c r="N52" s="29">
        <v>15368</v>
      </c>
    </row>
    <row r="53" spans="1:14" x14ac:dyDescent="0.25">
      <c r="A53" s="27">
        <v>2017</v>
      </c>
      <c r="B53" s="205">
        <v>61521</v>
      </c>
      <c r="C53" s="205">
        <v>31608</v>
      </c>
      <c r="D53" s="205">
        <v>29913</v>
      </c>
      <c r="E53" s="57">
        <v>47008</v>
      </c>
      <c r="F53" s="289"/>
      <c r="G53" s="205">
        <v>22736</v>
      </c>
      <c r="H53" s="286"/>
      <c r="I53" s="57">
        <v>24272</v>
      </c>
      <c r="J53" s="29"/>
      <c r="K53" s="29">
        <v>20120</v>
      </c>
      <c r="L53" s="29">
        <v>741</v>
      </c>
      <c r="M53" s="29">
        <v>4434</v>
      </c>
      <c r="N53" s="29">
        <v>14945</v>
      </c>
    </row>
    <row r="54" spans="1:14" x14ac:dyDescent="0.25">
      <c r="A54" s="27">
        <v>2018</v>
      </c>
      <c r="B54" s="205">
        <v>58583</v>
      </c>
      <c r="C54" s="205">
        <v>30121</v>
      </c>
      <c r="D54" s="205">
        <v>28462</v>
      </c>
      <c r="E54" s="57">
        <v>46546</v>
      </c>
      <c r="F54" s="289"/>
      <c r="G54" s="205">
        <v>22731</v>
      </c>
      <c r="H54" s="286"/>
      <c r="I54" s="57">
        <v>23815</v>
      </c>
      <c r="J54" s="29"/>
      <c r="K54" s="29">
        <v>20041</v>
      </c>
      <c r="L54" s="29">
        <v>853</v>
      </c>
      <c r="M54" s="29">
        <v>4120</v>
      </c>
      <c r="N54" s="29">
        <v>15068</v>
      </c>
    </row>
    <row r="55" spans="1:14" x14ac:dyDescent="0.25">
      <c r="A55" s="27">
        <v>2019</v>
      </c>
      <c r="B55" s="205">
        <v>56727</v>
      </c>
      <c r="C55" s="205">
        <v>29310</v>
      </c>
      <c r="D55" s="205">
        <v>27417</v>
      </c>
      <c r="E55" s="57">
        <v>47080</v>
      </c>
      <c r="F55" s="289"/>
      <c r="G55" s="205">
        <v>22769</v>
      </c>
      <c r="H55" s="286"/>
      <c r="I55" s="57">
        <v>24311</v>
      </c>
      <c r="J55" s="29"/>
      <c r="K55" s="29">
        <v>20938</v>
      </c>
      <c r="L55" s="29">
        <v>937</v>
      </c>
      <c r="M55" s="29">
        <v>3737</v>
      </c>
      <c r="N55" s="29">
        <v>16264</v>
      </c>
    </row>
    <row r="56" spans="1:14" x14ac:dyDescent="0.25">
      <c r="A56" s="27">
        <v>2020</v>
      </c>
      <c r="B56" s="205">
        <v>52857</v>
      </c>
      <c r="C56" s="205">
        <v>27105</v>
      </c>
      <c r="D56" s="205">
        <v>25752</v>
      </c>
      <c r="E56" s="57">
        <v>66206</v>
      </c>
      <c r="F56" s="289"/>
      <c r="G56" s="205">
        <v>32803</v>
      </c>
      <c r="H56" s="286"/>
      <c r="I56" s="57">
        <v>33403</v>
      </c>
      <c r="J56" s="29"/>
      <c r="K56" s="29">
        <v>11799</v>
      </c>
      <c r="L56" s="29">
        <v>538</v>
      </c>
      <c r="M56" s="29">
        <v>1580</v>
      </c>
      <c r="N56" s="29">
        <v>9681</v>
      </c>
    </row>
    <row r="57" spans="1:14" x14ac:dyDescent="0.25">
      <c r="A57" s="27">
        <v>2021</v>
      </c>
      <c r="B57" s="205">
        <v>52286</v>
      </c>
      <c r="C57" s="205">
        <v>27041</v>
      </c>
      <c r="D57" s="205">
        <v>25245</v>
      </c>
      <c r="E57" s="342">
        <v>49299</v>
      </c>
      <c r="F57" s="289"/>
      <c r="G57" s="342">
        <v>24838</v>
      </c>
      <c r="H57" s="286"/>
      <c r="I57" s="342">
        <v>24461</v>
      </c>
      <c r="J57" s="29"/>
      <c r="K57" s="29">
        <v>18078</v>
      </c>
      <c r="L57" s="29">
        <v>857</v>
      </c>
      <c r="M57" s="29">
        <v>3346</v>
      </c>
      <c r="N57" s="29">
        <v>14875</v>
      </c>
    </row>
    <row r="58" spans="1:14" x14ac:dyDescent="0.25">
      <c r="A58" s="27">
        <v>2022</v>
      </c>
      <c r="B58" s="346">
        <v>52170</v>
      </c>
      <c r="C58" s="346">
        <v>26782</v>
      </c>
      <c r="D58" s="346">
        <v>25388</v>
      </c>
      <c r="E58" s="344">
        <v>50618</v>
      </c>
      <c r="F58" s="345"/>
      <c r="G58" s="344">
        <v>24678</v>
      </c>
      <c r="H58" s="286"/>
      <c r="I58" s="344">
        <v>25940</v>
      </c>
      <c r="J58" s="343"/>
      <c r="K58" s="29">
        <v>22946</v>
      </c>
      <c r="L58" s="29">
        <v>1094</v>
      </c>
      <c r="M58" s="29">
        <v>3957</v>
      </c>
      <c r="N58" s="29">
        <v>17895</v>
      </c>
    </row>
    <row r="59" spans="1:14" x14ac:dyDescent="0.25">
      <c r="A59" s="16"/>
      <c r="E59" s="29"/>
      <c r="G59" s="29"/>
      <c r="H59" s="29"/>
      <c r="I59" s="29"/>
      <c r="J59" s="37"/>
      <c r="L59" s="37"/>
      <c r="M59" s="37"/>
    </row>
    <row r="60" spans="1:14" x14ac:dyDescent="0.25">
      <c r="A60" s="38"/>
      <c r="B60" s="39"/>
      <c r="C60" s="39"/>
      <c r="D60" s="39"/>
      <c r="E60" s="39"/>
      <c r="F60" s="39"/>
      <c r="G60" s="39"/>
      <c r="H60" s="39"/>
      <c r="I60" s="39"/>
      <c r="J60" s="39"/>
      <c r="K60" s="39"/>
      <c r="L60" s="39"/>
      <c r="M60" s="39"/>
      <c r="N60" s="39"/>
    </row>
    <row r="61" spans="1:14" x14ac:dyDescent="0.25">
      <c r="A61" s="314" t="s">
        <v>543</v>
      </c>
      <c r="B61" s="37"/>
      <c r="C61" s="37"/>
      <c r="D61" s="16"/>
      <c r="E61" s="16"/>
      <c r="F61" s="16"/>
      <c r="G61" s="37"/>
      <c r="H61" s="37"/>
      <c r="I61" s="37"/>
      <c r="J61" s="37"/>
      <c r="K61" s="37"/>
      <c r="L61" s="37"/>
      <c r="M61" s="37"/>
      <c r="N61" s="37"/>
    </row>
  </sheetData>
  <mergeCells count="13">
    <mergeCell ref="B8:B9"/>
    <mergeCell ref="C8:C9"/>
    <mergeCell ref="D8:D9"/>
    <mergeCell ref="E8:F9"/>
    <mergeCell ref="G8:H9"/>
    <mergeCell ref="E7:J7"/>
    <mergeCell ref="K7:N7"/>
    <mergeCell ref="I8:J9"/>
    <mergeCell ref="P11:V12"/>
    <mergeCell ref="P31:V32"/>
    <mergeCell ref="K8:K9"/>
    <mergeCell ref="L8:L9"/>
    <mergeCell ref="M8:N8"/>
  </mergeCells>
  <hyperlinks>
    <hyperlink ref="E3" location="'Índice de tablas'!A1" display="ÍNDICE DE TABLAS"/>
    <hyperlink ref="E2" location="'Cuadro de tablas'!A1" display="CUADRO DE TABLAS"/>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4"/>
  <sheetViews>
    <sheetView zoomScale="80" zoomScaleNormal="80" workbookViewId="0">
      <pane ySplit="10" topLeftCell="A11" activePane="bottomLeft" state="frozen"/>
      <selection pane="bottomLeft" activeCell="A11" sqref="A11"/>
    </sheetView>
  </sheetViews>
  <sheetFormatPr baseColWidth="10" defaultColWidth="11.42578125" defaultRowHeight="15" x14ac:dyDescent="0.25"/>
  <cols>
    <col min="1" max="1" width="10.7109375" style="7" customWidth="1"/>
    <col min="2" max="4" width="9.7109375" style="7" customWidth="1"/>
    <col min="5" max="5" width="7.7109375" style="7" customWidth="1"/>
    <col min="6" max="6" width="2.7109375" style="234" customWidth="1"/>
    <col min="7" max="7" width="7.7109375" style="7" customWidth="1"/>
    <col min="8" max="8" width="2.7109375" style="234" customWidth="1"/>
    <col min="9" max="9" width="7.7109375" style="7" customWidth="1"/>
    <col min="10" max="10" width="2.7109375" style="234" customWidth="1"/>
    <col min="11" max="11" width="10.5703125" style="7" customWidth="1"/>
    <col min="12" max="12" width="16.140625" style="7" customWidth="1"/>
    <col min="13" max="13" width="9.7109375" style="7" customWidth="1"/>
    <col min="14" max="14" width="10" style="7" customWidth="1"/>
    <col min="15" max="15" width="9.7109375" style="7" customWidth="1"/>
    <col min="16" max="16" width="10" style="7" customWidth="1"/>
    <col min="17" max="17" width="16.140625" style="7" customWidth="1"/>
    <col min="18" max="19" width="9.7109375" style="7" customWidth="1"/>
    <col min="20" max="20" width="5.7109375" style="7" customWidth="1"/>
    <col min="21" max="26" width="11.42578125" style="7"/>
    <col min="27" max="27" width="12.5703125" style="7" customWidth="1"/>
    <col min="28" max="16384" width="11.42578125" style="7"/>
  </cols>
  <sheetData>
    <row r="1" spans="1:27" ht="30.6" customHeight="1" x14ac:dyDescent="0.25"/>
    <row r="2" spans="1:27" x14ac:dyDescent="0.25">
      <c r="E2" s="8" t="s">
        <v>2</v>
      </c>
      <c r="F2" s="8"/>
      <c r="G2" s="8"/>
    </row>
    <row r="3" spans="1:27" x14ac:dyDescent="0.25">
      <c r="E3" s="8" t="s">
        <v>1</v>
      </c>
      <c r="F3" s="8"/>
      <c r="G3" s="8"/>
    </row>
    <row r="5" spans="1:27" s="236" customFormat="1" ht="15.75" customHeight="1" x14ac:dyDescent="0.2">
      <c r="A5" s="63" t="s">
        <v>550</v>
      </c>
      <c r="B5" s="46"/>
      <c r="C5" s="46"/>
      <c r="D5" s="46"/>
      <c r="E5" s="46"/>
      <c r="F5" s="235"/>
      <c r="G5" s="46"/>
      <c r="H5" s="235"/>
      <c r="I5" s="46"/>
      <c r="J5" s="235"/>
      <c r="K5" s="46"/>
      <c r="L5" s="46"/>
      <c r="M5" s="46"/>
      <c r="N5" s="46"/>
      <c r="O5" s="46"/>
      <c r="P5" s="46"/>
      <c r="Q5" s="46"/>
      <c r="R5" s="46"/>
      <c r="S5" s="46"/>
      <c r="T5" s="46"/>
      <c r="U5" s="46"/>
      <c r="V5" s="46"/>
    </row>
    <row r="6" spans="1:27" s="236" customFormat="1" ht="12.75" customHeight="1" x14ac:dyDescent="0.2">
      <c r="A6" s="237"/>
      <c r="F6" s="238"/>
      <c r="H6" s="238"/>
      <c r="J6" s="238"/>
    </row>
    <row r="7" spans="1:27" s="236" customFormat="1" ht="12.75" customHeight="1" x14ac:dyDescent="0.2">
      <c r="A7" s="331"/>
      <c r="B7" s="337" t="s">
        <v>53</v>
      </c>
      <c r="C7" s="338"/>
      <c r="D7" s="339"/>
      <c r="E7" s="337" t="s">
        <v>54</v>
      </c>
      <c r="F7" s="338"/>
      <c r="G7" s="338"/>
      <c r="H7" s="338"/>
      <c r="I7" s="338"/>
      <c r="J7" s="338"/>
      <c r="K7" s="386" t="s">
        <v>65</v>
      </c>
      <c r="L7" s="337" t="s">
        <v>491</v>
      </c>
      <c r="M7" s="338"/>
      <c r="N7" s="338"/>
      <c r="O7" s="338"/>
      <c r="P7" s="338"/>
      <c r="Q7" s="338"/>
      <c r="R7" s="338"/>
      <c r="S7" s="339"/>
    </row>
    <row r="8" spans="1:27" s="236" customFormat="1" ht="12.75" customHeight="1" x14ac:dyDescent="0.2">
      <c r="A8" s="340"/>
      <c r="B8" s="331" t="s">
        <v>56</v>
      </c>
      <c r="C8" s="331" t="s">
        <v>551</v>
      </c>
      <c r="D8" s="331" t="s">
        <v>552</v>
      </c>
      <c r="E8" s="333" t="s">
        <v>56</v>
      </c>
      <c r="F8" s="334"/>
      <c r="G8" s="333" t="s">
        <v>57</v>
      </c>
      <c r="H8" s="334"/>
      <c r="I8" s="101" t="s">
        <v>58</v>
      </c>
      <c r="J8" s="101"/>
      <c r="K8" s="387"/>
      <c r="L8" s="337" t="s">
        <v>492</v>
      </c>
      <c r="M8" s="338"/>
      <c r="N8" s="338"/>
      <c r="O8" s="338"/>
      <c r="P8" s="339"/>
      <c r="Q8" s="337" t="s">
        <v>493</v>
      </c>
      <c r="R8" s="338"/>
      <c r="S8" s="339"/>
    </row>
    <row r="9" spans="1:27" s="236" customFormat="1" ht="12.75" customHeight="1" x14ac:dyDescent="0.2">
      <c r="A9" s="340"/>
      <c r="B9" s="340"/>
      <c r="C9" s="340"/>
      <c r="D9" s="340"/>
      <c r="E9" s="232"/>
      <c r="F9" s="255"/>
      <c r="G9" s="232"/>
      <c r="H9" s="255"/>
      <c r="I9" s="101"/>
      <c r="J9" s="101"/>
      <c r="K9" s="340"/>
      <c r="L9" s="382" t="s">
        <v>490</v>
      </c>
      <c r="M9" s="337" t="s">
        <v>66</v>
      </c>
      <c r="N9" s="339"/>
      <c r="O9" s="337" t="s">
        <v>67</v>
      </c>
      <c r="P9" s="338"/>
      <c r="Q9" s="382" t="s">
        <v>490</v>
      </c>
      <c r="R9" s="382" t="s">
        <v>510</v>
      </c>
      <c r="S9" s="382" t="s">
        <v>511</v>
      </c>
    </row>
    <row r="10" spans="1:27" s="236" customFormat="1" ht="27" customHeight="1" x14ac:dyDescent="0.2">
      <c r="A10" s="332"/>
      <c r="B10" s="332"/>
      <c r="C10" s="332"/>
      <c r="D10" s="332"/>
      <c r="E10" s="335"/>
      <c r="F10" s="336"/>
      <c r="G10" s="335"/>
      <c r="H10" s="336"/>
      <c r="I10" s="341"/>
      <c r="J10" s="341"/>
      <c r="K10" s="332"/>
      <c r="L10" s="383"/>
      <c r="M10" s="25" t="s">
        <v>56</v>
      </c>
      <c r="N10" s="43" t="s">
        <v>68</v>
      </c>
      <c r="O10" s="25" t="s">
        <v>56</v>
      </c>
      <c r="P10" s="43" t="s">
        <v>68</v>
      </c>
      <c r="Q10" s="383"/>
      <c r="R10" s="383"/>
      <c r="S10" s="383"/>
    </row>
    <row r="11" spans="1:27" s="243" customFormat="1" ht="12.75" customHeight="1" x14ac:dyDescent="0.2">
      <c r="A11" s="239"/>
      <c r="B11" s="240"/>
      <c r="C11" s="240"/>
      <c r="D11" s="240"/>
      <c r="E11" s="240"/>
      <c r="F11" s="241"/>
      <c r="G11" s="240"/>
      <c r="H11" s="241"/>
      <c r="I11" s="240"/>
      <c r="J11" s="241"/>
      <c r="K11" s="242"/>
      <c r="M11" s="54"/>
      <c r="N11" s="244"/>
      <c r="O11" s="54"/>
      <c r="P11" s="244"/>
      <c r="Q11" s="244"/>
      <c r="R11" s="244"/>
      <c r="S11" s="244"/>
    </row>
    <row r="12" spans="1:27" s="236" customFormat="1" ht="12.75" customHeight="1" x14ac:dyDescent="0.2">
      <c r="A12" s="101">
        <v>1975</v>
      </c>
      <c r="B12" s="245">
        <v>90941</v>
      </c>
      <c r="C12" s="245">
        <v>47223</v>
      </c>
      <c r="D12" s="245">
        <v>43718</v>
      </c>
      <c r="E12" s="245">
        <v>27020</v>
      </c>
      <c r="F12" s="245"/>
      <c r="G12" s="245">
        <v>14045</v>
      </c>
      <c r="H12" s="245"/>
      <c r="I12" s="245">
        <v>12975</v>
      </c>
      <c r="J12" s="245"/>
      <c r="K12" s="246">
        <v>63921</v>
      </c>
      <c r="L12" s="247">
        <v>38812</v>
      </c>
      <c r="M12" s="245" t="s">
        <v>63</v>
      </c>
      <c r="N12" s="245" t="s">
        <v>63</v>
      </c>
      <c r="O12" s="245" t="s">
        <v>63</v>
      </c>
      <c r="P12" s="245" t="s">
        <v>63</v>
      </c>
      <c r="Q12" s="245" t="s">
        <v>63</v>
      </c>
      <c r="R12" s="245"/>
      <c r="S12" s="245"/>
      <c r="U12" s="385" t="s">
        <v>126</v>
      </c>
      <c r="V12" s="385"/>
      <c r="W12" s="385"/>
      <c r="X12" s="385"/>
      <c r="Y12" s="385"/>
      <c r="Z12" s="385"/>
      <c r="AA12" s="388"/>
    </row>
    <row r="13" spans="1:27" s="236" customFormat="1" ht="12.75" customHeight="1" x14ac:dyDescent="0.2">
      <c r="A13" s="101">
        <v>1976</v>
      </c>
      <c r="B13" s="245">
        <v>93279</v>
      </c>
      <c r="C13" s="245">
        <v>47945</v>
      </c>
      <c r="D13" s="245">
        <v>45334</v>
      </c>
      <c r="E13" s="245">
        <v>28093</v>
      </c>
      <c r="F13" s="245"/>
      <c r="G13" s="245">
        <v>14524</v>
      </c>
      <c r="H13" s="245"/>
      <c r="I13" s="245">
        <v>13569</v>
      </c>
      <c r="J13" s="245"/>
      <c r="K13" s="246">
        <v>65186</v>
      </c>
      <c r="L13" s="247">
        <v>35766</v>
      </c>
      <c r="M13" s="245">
        <v>34106</v>
      </c>
      <c r="N13" s="245">
        <v>33601</v>
      </c>
      <c r="O13" s="245">
        <v>32440</v>
      </c>
      <c r="P13" s="245">
        <v>32189</v>
      </c>
      <c r="Q13" s="245" t="s">
        <v>63</v>
      </c>
      <c r="R13" s="245"/>
      <c r="S13" s="245"/>
      <c r="U13" s="385"/>
      <c r="V13" s="385"/>
      <c r="W13" s="385"/>
      <c r="X13" s="385"/>
      <c r="Y13" s="385"/>
      <c r="Z13" s="385"/>
      <c r="AA13" s="388"/>
    </row>
    <row r="14" spans="1:27" s="236" customFormat="1" ht="12.75" customHeight="1" x14ac:dyDescent="0.2">
      <c r="A14" s="101">
        <v>1977</v>
      </c>
      <c r="B14" s="245">
        <v>88650</v>
      </c>
      <c r="C14" s="245">
        <v>45920</v>
      </c>
      <c r="D14" s="245">
        <v>42730</v>
      </c>
      <c r="E14" s="245">
        <v>27970</v>
      </c>
      <c r="F14" s="245"/>
      <c r="G14" s="245">
        <v>14636</v>
      </c>
      <c r="H14" s="245"/>
      <c r="I14" s="245">
        <v>13334</v>
      </c>
      <c r="J14" s="245"/>
      <c r="K14" s="246">
        <v>60680</v>
      </c>
      <c r="L14" s="247">
        <v>35592</v>
      </c>
      <c r="M14" s="245">
        <v>33920</v>
      </c>
      <c r="N14" s="245">
        <v>33381</v>
      </c>
      <c r="O14" s="245">
        <v>32469</v>
      </c>
      <c r="P14" s="245">
        <v>32209</v>
      </c>
      <c r="Q14" s="245" t="s">
        <v>63</v>
      </c>
      <c r="R14" s="245"/>
      <c r="S14" s="245"/>
    </row>
    <row r="15" spans="1:27" s="236" customFormat="1" ht="12.75" customHeight="1" x14ac:dyDescent="0.2">
      <c r="A15" s="101">
        <v>1978</v>
      </c>
      <c r="B15" s="245">
        <v>84726</v>
      </c>
      <c r="C15" s="245">
        <v>44151</v>
      </c>
      <c r="D15" s="245">
        <v>40575</v>
      </c>
      <c r="E15" s="245">
        <v>28235</v>
      </c>
      <c r="F15" s="245"/>
      <c r="G15" s="245">
        <v>14702</v>
      </c>
      <c r="H15" s="245"/>
      <c r="I15" s="245">
        <v>13533</v>
      </c>
      <c r="J15" s="245"/>
      <c r="K15" s="246">
        <v>56491</v>
      </c>
      <c r="L15" s="247">
        <v>33858</v>
      </c>
      <c r="M15" s="245">
        <v>32350</v>
      </c>
      <c r="N15" s="245">
        <v>31984</v>
      </c>
      <c r="O15" s="245">
        <v>31061</v>
      </c>
      <c r="P15" s="245">
        <v>30887</v>
      </c>
      <c r="Q15" s="245" t="s">
        <v>63</v>
      </c>
      <c r="R15" s="245"/>
      <c r="S15" s="245"/>
    </row>
    <row r="16" spans="1:27" s="236" customFormat="1" ht="12.75" customHeight="1" x14ac:dyDescent="0.2">
      <c r="A16" s="101">
        <v>1979</v>
      </c>
      <c r="B16" s="245">
        <v>79492</v>
      </c>
      <c r="C16" s="245">
        <v>41122</v>
      </c>
      <c r="D16" s="245">
        <v>38370</v>
      </c>
      <c r="E16" s="245">
        <v>27760</v>
      </c>
      <c r="F16" s="245"/>
      <c r="G16" s="245">
        <v>14579</v>
      </c>
      <c r="H16" s="245"/>
      <c r="I16" s="245">
        <v>13181</v>
      </c>
      <c r="J16" s="245"/>
      <c r="K16" s="246">
        <v>51732</v>
      </c>
      <c r="L16" s="247">
        <v>31524</v>
      </c>
      <c r="M16" s="245">
        <v>30365</v>
      </c>
      <c r="N16" s="245">
        <v>30220</v>
      </c>
      <c r="O16" s="245">
        <v>29460</v>
      </c>
      <c r="P16" s="245">
        <v>29380</v>
      </c>
      <c r="Q16" s="245" t="s">
        <v>63</v>
      </c>
      <c r="R16" s="245"/>
      <c r="S16" s="245"/>
    </row>
    <row r="17" spans="1:19" s="236" customFormat="1" ht="12.75" customHeight="1" x14ac:dyDescent="0.2">
      <c r="A17" s="101">
        <v>1980</v>
      </c>
      <c r="B17" s="245">
        <v>72841</v>
      </c>
      <c r="C17" s="245">
        <v>37673</v>
      </c>
      <c r="D17" s="245">
        <v>35168</v>
      </c>
      <c r="E17" s="245">
        <v>28070</v>
      </c>
      <c r="F17" s="245"/>
      <c r="G17" s="245">
        <v>14738</v>
      </c>
      <c r="H17" s="245"/>
      <c r="I17" s="245">
        <v>13332</v>
      </c>
      <c r="J17" s="245"/>
      <c r="K17" s="246">
        <v>44771</v>
      </c>
      <c r="L17" s="247">
        <v>28808</v>
      </c>
      <c r="M17" s="245">
        <v>27861</v>
      </c>
      <c r="N17" s="245">
        <v>27410</v>
      </c>
      <c r="O17" s="245">
        <v>27220</v>
      </c>
      <c r="P17" s="245">
        <v>27020</v>
      </c>
      <c r="Q17" s="245" t="s">
        <v>63</v>
      </c>
      <c r="R17" s="245"/>
      <c r="S17" s="245"/>
    </row>
    <row r="18" spans="1:19" s="236" customFormat="1" ht="12.75" customHeight="1" x14ac:dyDescent="0.2">
      <c r="A18" s="101">
        <v>1981</v>
      </c>
      <c r="B18" s="245">
        <v>68860</v>
      </c>
      <c r="C18" s="245">
        <v>35825</v>
      </c>
      <c r="D18" s="245">
        <v>33035</v>
      </c>
      <c r="E18" s="245">
        <v>30144</v>
      </c>
      <c r="F18" s="245"/>
      <c r="G18" s="245">
        <v>15799</v>
      </c>
      <c r="H18" s="245"/>
      <c r="I18" s="245">
        <v>14345</v>
      </c>
      <c r="J18" s="245"/>
      <c r="K18" s="246">
        <v>38716</v>
      </c>
      <c r="L18" s="247">
        <v>25453</v>
      </c>
      <c r="M18" s="245">
        <v>24425</v>
      </c>
      <c r="N18" s="245">
        <v>24039</v>
      </c>
      <c r="O18" s="245">
        <v>23969</v>
      </c>
      <c r="P18" s="245">
        <v>23771</v>
      </c>
      <c r="Q18" s="245" t="s">
        <v>63</v>
      </c>
      <c r="R18" s="245"/>
      <c r="S18" s="245"/>
    </row>
    <row r="19" spans="1:19" s="236" customFormat="1" ht="12.75" customHeight="1" x14ac:dyDescent="0.2">
      <c r="A19" s="101">
        <v>1982</v>
      </c>
      <c r="B19" s="245">
        <v>65467</v>
      </c>
      <c r="C19" s="245">
        <v>33878</v>
      </c>
      <c r="D19" s="245">
        <v>31589</v>
      </c>
      <c r="E19" s="245">
        <v>28532</v>
      </c>
      <c r="F19" s="245"/>
      <c r="G19" s="245">
        <v>15032</v>
      </c>
      <c r="H19" s="245"/>
      <c r="I19" s="245">
        <v>13500</v>
      </c>
      <c r="J19" s="245"/>
      <c r="K19" s="246">
        <v>36935</v>
      </c>
      <c r="L19" s="247">
        <v>26514</v>
      </c>
      <c r="M19" s="245">
        <v>25398</v>
      </c>
      <c r="N19" s="245">
        <v>24462</v>
      </c>
      <c r="O19" s="245">
        <v>25069</v>
      </c>
      <c r="P19" s="245">
        <v>24672</v>
      </c>
      <c r="Q19" s="245" t="s">
        <v>63</v>
      </c>
      <c r="R19" s="245"/>
      <c r="S19" s="245"/>
    </row>
    <row r="20" spans="1:19" s="236" customFormat="1" ht="12.75" customHeight="1" x14ac:dyDescent="0.2">
      <c r="A20" s="101">
        <v>1983</v>
      </c>
      <c r="B20" s="245">
        <v>60729</v>
      </c>
      <c r="C20" s="245">
        <v>31417</v>
      </c>
      <c r="D20" s="245">
        <v>29312</v>
      </c>
      <c r="E20" s="245">
        <v>30337</v>
      </c>
      <c r="F20" s="245"/>
      <c r="G20" s="245">
        <v>15974</v>
      </c>
      <c r="H20" s="245"/>
      <c r="I20" s="245">
        <v>14363</v>
      </c>
      <c r="J20" s="245"/>
      <c r="K20" s="246">
        <v>30392</v>
      </c>
      <c r="L20" s="247">
        <v>26733</v>
      </c>
      <c r="M20" s="245">
        <v>25531</v>
      </c>
      <c r="N20" s="245">
        <v>23933</v>
      </c>
      <c r="O20" s="245">
        <v>25234</v>
      </c>
      <c r="P20" s="245">
        <v>24563</v>
      </c>
      <c r="Q20" s="245" t="s">
        <v>63</v>
      </c>
      <c r="R20" s="245"/>
      <c r="S20" s="245"/>
    </row>
    <row r="21" spans="1:19" s="236" customFormat="1" ht="12.75" customHeight="1" x14ac:dyDescent="0.2">
      <c r="A21" s="101">
        <v>1984</v>
      </c>
      <c r="B21" s="245">
        <v>59539</v>
      </c>
      <c r="C21" s="245">
        <v>30745</v>
      </c>
      <c r="D21" s="245">
        <v>28794</v>
      </c>
      <c r="E21" s="245">
        <v>30108</v>
      </c>
      <c r="F21" s="245"/>
      <c r="G21" s="245">
        <v>15847</v>
      </c>
      <c r="H21" s="245"/>
      <c r="I21" s="245">
        <v>14261</v>
      </c>
      <c r="J21" s="245"/>
      <c r="K21" s="246">
        <v>29431</v>
      </c>
      <c r="L21" s="247">
        <v>25990</v>
      </c>
      <c r="M21" s="245">
        <v>24828</v>
      </c>
      <c r="N21" s="245">
        <v>23404</v>
      </c>
      <c r="O21" s="245">
        <v>24529</v>
      </c>
      <c r="P21" s="245">
        <v>23874</v>
      </c>
      <c r="Q21" s="245" t="s">
        <v>63</v>
      </c>
      <c r="R21" s="245"/>
      <c r="S21" s="245"/>
    </row>
    <row r="22" spans="1:19" s="236" customFormat="1" ht="12.75" customHeight="1" x14ac:dyDescent="0.2">
      <c r="A22" s="101">
        <v>1985</v>
      </c>
      <c r="B22" s="245">
        <v>56890</v>
      </c>
      <c r="C22" s="245">
        <v>29513</v>
      </c>
      <c r="D22" s="245">
        <v>27377</v>
      </c>
      <c r="E22" s="245">
        <v>31598</v>
      </c>
      <c r="F22" s="245"/>
      <c r="G22" s="245">
        <v>16518</v>
      </c>
      <c r="H22" s="245"/>
      <c r="I22" s="245">
        <v>15080</v>
      </c>
      <c r="J22" s="245"/>
      <c r="K22" s="246">
        <v>25292</v>
      </c>
      <c r="L22" s="247">
        <v>25046</v>
      </c>
      <c r="M22" s="245">
        <v>24052</v>
      </c>
      <c r="N22" s="245">
        <v>22650</v>
      </c>
      <c r="O22" s="245">
        <v>23863</v>
      </c>
      <c r="P22" s="245">
        <v>23183</v>
      </c>
      <c r="Q22" s="245" t="s">
        <v>63</v>
      </c>
      <c r="R22" s="245"/>
      <c r="S22" s="245"/>
    </row>
    <row r="23" spans="1:19" s="236" customFormat="1" ht="12.75" customHeight="1" x14ac:dyDescent="0.2">
      <c r="A23" s="101">
        <v>1986</v>
      </c>
      <c r="B23" s="245">
        <v>54540</v>
      </c>
      <c r="C23" s="245">
        <v>27942</v>
      </c>
      <c r="D23" s="245">
        <v>26598</v>
      </c>
      <c r="E23" s="245">
        <v>30544</v>
      </c>
      <c r="F23" s="245"/>
      <c r="G23" s="245">
        <v>15960</v>
      </c>
      <c r="H23" s="245"/>
      <c r="I23" s="245">
        <v>14584</v>
      </c>
      <c r="J23" s="245"/>
      <c r="K23" s="246">
        <v>23996</v>
      </c>
      <c r="L23" s="247">
        <v>25996</v>
      </c>
      <c r="M23" s="245">
        <v>25550</v>
      </c>
      <c r="N23" s="245">
        <v>24026</v>
      </c>
      <c r="O23" s="245">
        <v>25572</v>
      </c>
      <c r="P23" s="245">
        <v>24825</v>
      </c>
      <c r="Q23" s="245" t="s">
        <v>63</v>
      </c>
      <c r="R23" s="245"/>
      <c r="S23" s="245"/>
    </row>
    <row r="24" spans="1:19" s="236" customFormat="1" ht="12.75" customHeight="1" x14ac:dyDescent="0.2">
      <c r="A24" s="101">
        <v>1987</v>
      </c>
      <c r="B24" s="245">
        <v>53354</v>
      </c>
      <c r="C24" s="245">
        <v>27554</v>
      </c>
      <c r="D24" s="245">
        <v>25800</v>
      </c>
      <c r="E24" s="245">
        <v>31482</v>
      </c>
      <c r="F24" s="245"/>
      <c r="G24" s="245">
        <v>16608</v>
      </c>
      <c r="H24" s="245"/>
      <c r="I24" s="245">
        <v>14874</v>
      </c>
      <c r="J24" s="245"/>
      <c r="K24" s="246">
        <v>21872</v>
      </c>
      <c r="L24" s="247">
        <v>26725</v>
      </c>
      <c r="M24" s="245">
        <v>26204</v>
      </c>
      <c r="N24" s="245">
        <v>24602</v>
      </c>
      <c r="O24" s="245">
        <v>26130</v>
      </c>
      <c r="P24" s="245">
        <v>25372</v>
      </c>
      <c r="Q24" s="245" t="s">
        <v>63</v>
      </c>
      <c r="R24" s="245"/>
      <c r="S24" s="245"/>
    </row>
    <row r="25" spans="1:19" s="236" customFormat="1" ht="12.75" customHeight="1" x14ac:dyDescent="0.2">
      <c r="A25" s="101">
        <v>1988</v>
      </c>
      <c r="B25" s="245">
        <v>51521</v>
      </c>
      <c r="C25" s="245">
        <v>26527</v>
      </c>
      <c r="D25" s="245">
        <v>24994</v>
      </c>
      <c r="E25" s="245">
        <v>32768</v>
      </c>
      <c r="F25" s="245"/>
      <c r="G25" s="245">
        <v>17309</v>
      </c>
      <c r="H25" s="245"/>
      <c r="I25" s="245">
        <v>15459</v>
      </c>
      <c r="J25" s="245"/>
      <c r="K25" s="246">
        <v>18753</v>
      </c>
      <c r="L25" s="247">
        <v>27115</v>
      </c>
      <c r="M25" s="245">
        <v>26533</v>
      </c>
      <c r="N25" s="245">
        <v>24901</v>
      </c>
      <c r="O25" s="245">
        <v>26478</v>
      </c>
      <c r="P25" s="245">
        <v>25597</v>
      </c>
      <c r="Q25" s="245" t="s">
        <v>63</v>
      </c>
      <c r="R25" s="245"/>
      <c r="S25" s="245"/>
    </row>
    <row r="26" spans="1:19" s="236" customFormat="1" ht="12.75" customHeight="1" x14ac:dyDescent="0.2">
      <c r="A26" s="101">
        <v>1989</v>
      </c>
      <c r="B26" s="245">
        <v>50911</v>
      </c>
      <c r="C26" s="245">
        <v>26305</v>
      </c>
      <c r="D26" s="245">
        <v>24606</v>
      </c>
      <c r="E26" s="245">
        <v>33176</v>
      </c>
      <c r="F26" s="245"/>
      <c r="G26" s="245">
        <v>17607</v>
      </c>
      <c r="H26" s="245"/>
      <c r="I26" s="245">
        <v>15569</v>
      </c>
      <c r="J26" s="245"/>
      <c r="K26" s="246">
        <v>17735</v>
      </c>
      <c r="L26" s="247">
        <v>28498</v>
      </c>
      <c r="M26" s="245">
        <v>27516</v>
      </c>
      <c r="N26" s="245">
        <v>25789</v>
      </c>
      <c r="O26" s="245">
        <v>27334</v>
      </c>
      <c r="P26" s="245">
        <v>26383</v>
      </c>
      <c r="Q26" s="245" t="s">
        <v>63</v>
      </c>
      <c r="R26" s="245"/>
      <c r="S26" s="245"/>
    </row>
    <row r="27" spans="1:19" s="236" customFormat="1" ht="12.75" customHeight="1" x14ac:dyDescent="0.2">
      <c r="A27" s="101">
        <v>1990</v>
      </c>
      <c r="B27" s="245">
        <v>49935</v>
      </c>
      <c r="C27" s="245">
        <v>25827</v>
      </c>
      <c r="D27" s="245">
        <v>24108</v>
      </c>
      <c r="E27" s="245">
        <v>34903</v>
      </c>
      <c r="F27" s="245"/>
      <c r="G27" s="245">
        <v>18481</v>
      </c>
      <c r="H27" s="245"/>
      <c r="I27" s="245">
        <v>16422</v>
      </c>
      <c r="J27" s="245"/>
      <c r="K27" s="246">
        <v>15032</v>
      </c>
      <c r="L27" s="247">
        <v>29191</v>
      </c>
      <c r="M27" s="245">
        <v>28156</v>
      </c>
      <c r="N27" s="245">
        <v>26241</v>
      </c>
      <c r="O27" s="245">
        <v>27971</v>
      </c>
      <c r="P27" s="245">
        <v>26852</v>
      </c>
      <c r="Q27" s="245" t="s">
        <v>63</v>
      </c>
      <c r="R27" s="245"/>
      <c r="S27" s="245"/>
    </row>
    <row r="28" spans="1:19" s="236" customFormat="1" ht="12.75" customHeight="1" x14ac:dyDescent="0.2">
      <c r="A28" s="101">
        <v>1991</v>
      </c>
      <c r="B28" s="245">
        <v>49293</v>
      </c>
      <c r="C28" s="245">
        <v>25374</v>
      </c>
      <c r="D28" s="245">
        <v>23919</v>
      </c>
      <c r="E28" s="245">
        <v>35849</v>
      </c>
      <c r="F28" s="245"/>
      <c r="G28" s="245">
        <v>19048</v>
      </c>
      <c r="H28" s="245"/>
      <c r="I28" s="245">
        <v>16801</v>
      </c>
      <c r="J28" s="245"/>
      <c r="K28" s="246">
        <v>13444</v>
      </c>
      <c r="L28" s="247">
        <v>29529</v>
      </c>
      <c r="M28" s="245">
        <v>28598</v>
      </c>
      <c r="N28" s="245">
        <v>26544</v>
      </c>
      <c r="O28" s="245">
        <v>28413</v>
      </c>
      <c r="P28" s="245">
        <v>27234</v>
      </c>
      <c r="Q28" s="245" t="s">
        <v>63</v>
      </c>
      <c r="R28" s="245"/>
      <c r="S28" s="245"/>
    </row>
    <row r="29" spans="1:19" s="236" customFormat="1" ht="12.75" customHeight="1" x14ac:dyDescent="0.2">
      <c r="A29" s="101">
        <v>1992</v>
      </c>
      <c r="B29" s="245">
        <v>50669</v>
      </c>
      <c r="C29" s="245">
        <v>26104</v>
      </c>
      <c r="D29" s="245">
        <v>24565</v>
      </c>
      <c r="E29" s="245">
        <v>34905</v>
      </c>
      <c r="F29" s="245"/>
      <c r="G29" s="245">
        <v>18705</v>
      </c>
      <c r="H29" s="245"/>
      <c r="I29" s="245">
        <v>16200</v>
      </c>
      <c r="J29" s="245"/>
      <c r="K29" s="246">
        <v>15764</v>
      </c>
      <c r="L29" s="247">
        <v>29573</v>
      </c>
      <c r="M29" s="245">
        <v>28557</v>
      </c>
      <c r="N29" s="245">
        <v>26483</v>
      </c>
      <c r="O29" s="245">
        <v>28392</v>
      </c>
      <c r="P29" s="245">
        <v>27103</v>
      </c>
      <c r="Q29" s="245" t="s">
        <v>63</v>
      </c>
      <c r="R29" s="245"/>
      <c r="S29" s="245"/>
    </row>
    <row r="30" spans="1:19" s="236" customFormat="1" ht="12.75" customHeight="1" x14ac:dyDescent="0.2">
      <c r="A30" s="101">
        <v>1993</v>
      </c>
      <c r="B30" s="245">
        <v>49499</v>
      </c>
      <c r="C30" s="245">
        <v>25528</v>
      </c>
      <c r="D30" s="245">
        <v>23971</v>
      </c>
      <c r="E30" s="245">
        <v>35666</v>
      </c>
      <c r="F30" s="245"/>
      <c r="G30" s="245">
        <v>19121</v>
      </c>
      <c r="H30" s="245"/>
      <c r="I30" s="245">
        <v>16545</v>
      </c>
      <c r="J30" s="245"/>
      <c r="K30" s="246">
        <v>13833</v>
      </c>
      <c r="L30" s="247">
        <v>27567</v>
      </c>
      <c r="M30" s="245">
        <v>26707</v>
      </c>
      <c r="N30" s="245">
        <v>24712</v>
      </c>
      <c r="O30" s="245">
        <v>26536</v>
      </c>
      <c r="P30" s="245">
        <v>25335</v>
      </c>
      <c r="Q30" s="245" t="s">
        <v>63</v>
      </c>
      <c r="R30" s="245"/>
      <c r="S30" s="245"/>
    </row>
    <row r="31" spans="1:19" s="236" customFormat="1" ht="12.75" customHeight="1" x14ac:dyDescent="0.2">
      <c r="A31" s="101">
        <v>1994</v>
      </c>
      <c r="B31" s="245">
        <v>47687</v>
      </c>
      <c r="C31" s="245">
        <v>24781</v>
      </c>
      <c r="D31" s="245">
        <v>22906</v>
      </c>
      <c r="E31" s="245">
        <v>35682</v>
      </c>
      <c r="F31" s="245"/>
      <c r="G31" s="245">
        <v>18963</v>
      </c>
      <c r="H31" s="245"/>
      <c r="I31" s="245">
        <v>16719</v>
      </c>
      <c r="J31" s="245"/>
      <c r="K31" s="246">
        <v>12005</v>
      </c>
      <c r="L31" s="247">
        <v>27013</v>
      </c>
      <c r="M31" s="245">
        <v>26248</v>
      </c>
      <c r="N31" s="245">
        <v>24230</v>
      </c>
      <c r="O31" s="245">
        <v>26162</v>
      </c>
      <c r="P31" s="245">
        <v>24817</v>
      </c>
      <c r="Q31" s="245" t="s">
        <v>63</v>
      </c>
      <c r="R31" s="245"/>
      <c r="S31" s="245"/>
    </row>
    <row r="32" spans="1:19" s="236" customFormat="1" ht="12.75" customHeight="1" x14ac:dyDescent="0.2">
      <c r="A32" s="101">
        <v>1995</v>
      </c>
      <c r="B32" s="245">
        <v>47006</v>
      </c>
      <c r="C32" s="245">
        <v>24321</v>
      </c>
      <c r="D32" s="245">
        <v>22685</v>
      </c>
      <c r="E32" s="245">
        <v>36477</v>
      </c>
      <c r="F32" s="245"/>
      <c r="G32" s="245">
        <v>19524</v>
      </c>
      <c r="H32" s="245"/>
      <c r="I32" s="245">
        <v>16953</v>
      </c>
      <c r="J32" s="245"/>
      <c r="K32" s="246">
        <v>10529</v>
      </c>
      <c r="L32" s="247">
        <v>27065</v>
      </c>
      <c r="M32" s="245">
        <v>26454</v>
      </c>
      <c r="N32" s="245">
        <v>24499</v>
      </c>
      <c r="O32" s="245">
        <v>26235</v>
      </c>
      <c r="P32" s="245">
        <v>24965</v>
      </c>
      <c r="Q32" s="245" t="s">
        <v>63</v>
      </c>
      <c r="R32" s="245" t="s">
        <v>63</v>
      </c>
      <c r="S32" s="245" t="s">
        <v>63</v>
      </c>
    </row>
    <row r="33" spans="1:27" s="236" customFormat="1" ht="12.75" customHeight="1" x14ac:dyDescent="0.2">
      <c r="A33" s="101">
        <v>1996</v>
      </c>
      <c r="B33" s="245">
        <v>47491</v>
      </c>
      <c r="C33" s="245">
        <v>24265</v>
      </c>
      <c r="D33" s="245">
        <v>23226</v>
      </c>
      <c r="E33" s="245">
        <v>36811</v>
      </c>
      <c r="F33" s="245"/>
      <c r="G33" s="245">
        <v>19371</v>
      </c>
      <c r="H33" s="245"/>
      <c r="I33" s="245">
        <v>17440</v>
      </c>
      <c r="J33" s="245"/>
      <c r="K33" s="246">
        <v>10680</v>
      </c>
      <c r="L33" s="247">
        <v>25874</v>
      </c>
      <c r="M33" s="245">
        <v>25139</v>
      </c>
      <c r="N33" s="245">
        <v>23405</v>
      </c>
      <c r="O33" s="245">
        <v>24977</v>
      </c>
      <c r="P33" s="245">
        <v>23896</v>
      </c>
      <c r="Q33" s="245" t="s">
        <v>63</v>
      </c>
      <c r="R33" s="245" t="s">
        <v>63</v>
      </c>
      <c r="S33" s="245" t="s">
        <v>63</v>
      </c>
    </row>
    <row r="34" spans="1:27" s="236" customFormat="1" ht="12.75" customHeight="1" x14ac:dyDescent="0.2">
      <c r="A34" s="101">
        <v>1997</v>
      </c>
      <c r="B34" s="245">
        <v>48726</v>
      </c>
      <c r="C34" s="245">
        <v>25120</v>
      </c>
      <c r="D34" s="245">
        <v>23606</v>
      </c>
      <c r="E34" s="245">
        <v>35691</v>
      </c>
      <c r="F34" s="245"/>
      <c r="G34" s="245">
        <v>18695</v>
      </c>
      <c r="H34" s="245"/>
      <c r="I34" s="245">
        <v>16996</v>
      </c>
      <c r="J34" s="245"/>
      <c r="K34" s="246">
        <v>13035</v>
      </c>
      <c r="L34" s="247">
        <v>26500</v>
      </c>
      <c r="M34" s="245">
        <v>25928</v>
      </c>
      <c r="N34" s="245">
        <v>24198</v>
      </c>
      <c r="O34" s="245">
        <v>25664</v>
      </c>
      <c r="P34" s="245">
        <v>24417</v>
      </c>
      <c r="Q34" s="245" t="s">
        <v>63</v>
      </c>
      <c r="R34" s="245" t="s">
        <v>63</v>
      </c>
      <c r="S34" s="245" t="s">
        <v>63</v>
      </c>
    </row>
    <row r="35" spans="1:27" s="236" customFormat="1" ht="12.75" customHeight="1" x14ac:dyDescent="0.2">
      <c r="A35" s="101">
        <v>1998</v>
      </c>
      <c r="B35" s="245">
        <v>48858</v>
      </c>
      <c r="C35" s="245">
        <v>25238</v>
      </c>
      <c r="D35" s="245">
        <v>23620</v>
      </c>
      <c r="E35" s="245">
        <v>37710</v>
      </c>
      <c r="F35" s="245"/>
      <c r="G35" s="245">
        <v>19623</v>
      </c>
      <c r="H35" s="245"/>
      <c r="I35" s="245">
        <v>18087</v>
      </c>
      <c r="J35" s="245"/>
      <c r="K35" s="246">
        <v>11148</v>
      </c>
      <c r="L35" s="247">
        <v>28792</v>
      </c>
      <c r="M35" s="245">
        <v>28117</v>
      </c>
      <c r="N35" s="245">
        <v>26300</v>
      </c>
      <c r="O35" s="245">
        <v>27801</v>
      </c>
      <c r="P35" s="245">
        <v>26514</v>
      </c>
      <c r="Q35" s="245" t="s">
        <v>63</v>
      </c>
      <c r="R35" s="245" t="s">
        <v>63</v>
      </c>
      <c r="S35" s="245" t="s">
        <v>63</v>
      </c>
    </row>
    <row r="36" spans="1:27" s="236" customFormat="1" ht="12.75" customHeight="1" x14ac:dyDescent="0.2">
      <c r="A36" s="101">
        <v>1999</v>
      </c>
      <c r="B36" s="245">
        <v>51976</v>
      </c>
      <c r="C36" s="245">
        <v>26922</v>
      </c>
      <c r="D36" s="245">
        <v>25054</v>
      </c>
      <c r="E36" s="245">
        <v>38076</v>
      </c>
      <c r="F36" s="245"/>
      <c r="G36" s="245">
        <v>19601</v>
      </c>
      <c r="H36" s="245"/>
      <c r="I36" s="245">
        <v>18475</v>
      </c>
      <c r="J36" s="245"/>
      <c r="K36" s="246">
        <v>13900</v>
      </c>
      <c r="L36" s="247">
        <v>29117</v>
      </c>
      <c r="M36" s="245">
        <v>28367</v>
      </c>
      <c r="N36" s="245">
        <v>26540</v>
      </c>
      <c r="O36" s="245">
        <v>28088</v>
      </c>
      <c r="P36" s="245">
        <v>26672</v>
      </c>
      <c r="Q36" s="245" t="s">
        <v>63</v>
      </c>
      <c r="R36" s="245" t="s">
        <v>63</v>
      </c>
      <c r="S36" s="245" t="s">
        <v>63</v>
      </c>
      <c r="U36" s="385" t="s">
        <v>498</v>
      </c>
      <c r="V36" s="385"/>
      <c r="W36" s="385"/>
      <c r="X36" s="385"/>
      <c r="Y36" s="385"/>
      <c r="Z36" s="385"/>
      <c r="AA36" s="388"/>
    </row>
    <row r="37" spans="1:27" s="236" customFormat="1" ht="12.75" customHeight="1" x14ac:dyDescent="0.2">
      <c r="A37" s="101">
        <v>2000</v>
      </c>
      <c r="B37" s="245">
        <v>56622</v>
      </c>
      <c r="C37" s="245">
        <v>29325</v>
      </c>
      <c r="D37" s="245">
        <v>27297</v>
      </c>
      <c r="E37" s="245">
        <v>37837</v>
      </c>
      <c r="F37" s="245"/>
      <c r="G37" s="245">
        <v>19614</v>
      </c>
      <c r="H37" s="245"/>
      <c r="I37" s="245">
        <v>18223</v>
      </c>
      <c r="J37" s="245"/>
      <c r="K37" s="246">
        <v>18785</v>
      </c>
      <c r="L37" s="247">
        <v>30700</v>
      </c>
      <c r="M37" s="245">
        <v>29938</v>
      </c>
      <c r="N37" s="245">
        <v>27974</v>
      </c>
      <c r="O37" s="245">
        <v>29534</v>
      </c>
      <c r="P37" s="245">
        <v>28065</v>
      </c>
      <c r="Q37" s="245" t="s">
        <v>63</v>
      </c>
      <c r="R37" s="245" t="s">
        <v>63</v>
      </c>
      <c r="S37" s="245" t="s">
        <v>63</v>
      </c>
      <c r="U37" s="385"/>
      <c r="V37" s="385"/>
      <c r="W37" s="385"/>
      <c r="X37" s="385"/>
      <c r="Y37" s="385"/>
      <c r="Z37" s="385"/>
      <c r="AA37" s="388"/>
    </row>
    <row r="38" spans="1:27" s="236" customFormat="1" ht="12.75" customHeight="1" x14ac:dyDescent="0.2">
      <c r="A38" s="101">
        <v>2001</v>
      </c>
      <c r="B38" s="245">
        <v>59724</v>
      </c>
      <c r="C38" s="245">
        <v>30702</v>
      </c>
      <c r="D38" s="245">
        <v>29022</v>
      </c>
      <c r="E38" s="245">
        <v>38529</v>
      </c>
      <c r="F38" s="245"/>
      <c r="G38" s="245">
        <v>20089</v>
      </c>
      <c r="H38" s="245"/>
      <c r="I38" s="245">
        <v>18440</v>
      </c>
      <c r="J38" s="245"/>
      <c r="K38" s="246">
        <v>21195</v>
      </c>
      <c r="L38" s="247">
        <v>29930</v>
      </c>
      <c r="M38" s="245">
        <v>29142</v>
      </c>
      <c r="N38" s="245">
        <v>27194</v>
      </c>
      <c r="O38" s="245">
        <v>28701</v>
      </c>
      <c r="P38" s="245">
        <v>27229</v>
      </c>
      <c r="Q38" s="245" t="s">
        <v>63</v>
      </c>
      <c r="R38" s="245" t="s">
        <v>63</v>
      </c>
      <c r="S38" s="245" t="s">
        <v>63</v>
      </c>
      <c r="U38" s="385"/>
      <c r="V38" s="385"/>
      <c r="W38" s="385"/>
      <c r="X38" s="385"/>
      <c r="Y38" s="385"/>
      <c r="Z38" s="385"/>
      <c r="AA38" s="385"/>
    </row>
    <row r="39" spans="1:27" s="236" customFormat="1" ht="12.75" customHeight="1" x14ac:dyDescent="0.2">
      <c r="A39" s="101">
        <v>2002</v>
      </c>
      <c r="B39" s="248">
        <v>63153</v>
      </c>
      <c r="C39" s="248">
        <v>32581</v>
      </c>
      <c r="D39" s="248">
        <v>30572</v>
      </c>
      <c r="E39" s="245">
        <v>39265</v>
      </c>
      <c r="F39" s="245"/>
      <c r="G39" s="245">
        <v>20243</v>
      </c>
      <c r="H39" s="245"/>
      <c r="I39" s="245">
        <v>19022</v>
      </c>
      <c r="J39" s="245"/>
      <c r="K39" s="246">
        <v>23888</v>
      </c>
      <c r="L39" s="247">
        <v>30090</v>
      </c>
      <c r="M39" s="248">
        <v>29323</v>
      </c>
      <c r="N39" s="248">
        <v>27250</v>
      </c>
      <c r="O39" s="248">
        <v>28866</v>
      </c>
      <c r="P39" s="248">
        <v>27244</v>
      </c>
      <c r="Q39" s="248" t="s">
        <v>63</v>
      </c>
      <c r="R39" s="245" t="s">
        <v>63</v>
      </c>
      <c r="S39" s="245" t="s">
        <v>63</v>
      </c>
      <c r="U39" s="385"/>
      <c r="V39" s="385"/>
      <c r="W39" s="385"/>
      <c r="X39" s="385"/>
      <c r="Y39" s="385"/>
      <c r="Z39" s="385"/>
      <c r="AA39" s="385"/>
    </row>
    <row r="40" spans="1:27" s="236" customFormat="1" ht="12.75" customHeight="1" x14ac:dyDescent="0.2">
      <c r="A40" s="101">
        <v>2003</v>
      </c>
      <c r="B40" s="249">
        <v>67044</v>
      </c>
      <c r="C40" s="249">
        <v>34540</v>
      </c>
      <c r="D40" s="249">
        <v>32504</v>
      </c>
      <c r="E40" s="249">
        <v>41424</v>
      </c>
      <c r="F40" s="249"/>
      <c r="G40" s="249">
        <v>21115</v>
      </c>
      <c r="H40" s="249"/>
      <c r="I40" s="249">
        <v>20309</v>
      </c>
      <c r="J40" s="249"/>
      <c r="K40" s="246">
        <v>25620</v>
      </c>
      <c r="L40" s="247">
        <v>29787</v>
      </c>
      <c r="M40" s="249">
        <v>29321</v>
      </c>
      <c r="N40" s="249">
        <v>27066</v>
      </c>
      <c r="O40" s="249">
        <v>28840</v>
      </c>
      <c r="P40" s="249">
        <v>27099</v>
      </c>
      <c r="Q40" s="249" t="s">
        <v>63</v>
      </c>
      <c r="R40" s="245" t="s">
        <v>63</v>
      </c>
      <c r="S40" s="245" t="s">
        <v>63</v>
      </c>
    </row>
    <row r="41" spans="1:27" s="236" customFormat="1" ht="12.75" customHeight="1" x14ac:dyDescent="0.2">
      <c r="A41" s="101">
        <v>2004</v>
      </c>
      <c r="B41" s="249">
        <v>69029</v>
      </c>
      <c r="C41" s="249">
        <v>35913</v>
      </c>
      <c r="D41" s="249">
        <v>33116</v>
      </c>
      <c r="E41" s="249">
        <v>40288</v>
      </c>
      <c r="F41" s="249"/>
      <c r="G41" s="249">
        <v>20417</v>
      </c>
      <c r="H41" s="249"/>
      <c r="I41" s="249">
        <v>19871</v>
      </c>
      <c r="J41" s="249"/>
      <c r="K41" s="246">
        <v>28741</v>
      </c>
      <c r="L41" s="247">
        <v>30275</v>
      </c>
      <c r="M41" s="249">
        <v>29809</v>
      </c>
      <c r="N41" s="249">
        <v>27314</v>
      </c>
      <c r="O41" s="249">
        <v>29480</v>
      </c>
      <c r="P41" s="249">
        <v>27488</v>
      </c>
      <c r="Q41" s="249" t="s">
        <v>63</v>
      </c>
      <c r="R41" s="245" t="s">
        <v>63</v>
      </c>
      <c r="S41" s="245" t="s">
        <v>63</v>
      </c>
    </row>
    <row r="42" spans="1:27" s="236" customFormat="1" ht="12.75" customHeight="1" x14ac:dyDescent="0.2">
      <c r="A42" s="101">
        <v>2005</v>
      </c>
      <c r="B42" s="249">
        <v>69364</v>
      </c>
      <c r="C42" s="249">
        <v>35409</v>
      </c>
      <c r="D42" s="249">
        <v>33955</v>
      </c>
      <c r="E42" s="249">
        <v>40838</v>
      </c>
      <c r="F42" s="249"/>
      <c r="G42" s="249">
        <v>20731</v>
      </c>
      <c r="H42" s="249"/>
      <c r="I42" s="249">
        <v>20107</v>
      </c>
      <c r="J42" s="249"/>
      <c r="K42" s="246">
        <v>28526</v>
      </c>
      <c r="L42" s="247">
        <v>28483</v>
      </c>
      <c r="M42" s="249">
        <v>28194</v>
      </c>
      <c r="N42" s="249">
        <v>25727</v>
      </c>
      <c r="O42" s="249">
        <v>27953</v>
      </c>
      <c r="P42" s="249">
        <v>25962</v>
      </c>
      <c r="Q42" s="250">
        <v>259</v>
      </c>
      <c r="R42" s="250">
        <v>201</v>
      </c>
      <c r="S42" s="250">
        <v>58</v>
      </c>
    </row>
    <row r="43" spans="1:27" s="236" customFormat="1" ht="12.75" customHeight="1" x14ac:dyDescent="0.2">
      <c r="A43" s="101">
        <v>2006</v>
      </c>
      <c r="B43" s="249">
        <v>71941</v>
      </c>
      <c r="C43" s="249">
        <v>37024</v>
      </c>
      <c r="D43" s="249">
        <v>34917</v>
      </c>
      <c r="E43" s="249">
        <v>39879</v>
      </c>
      <c r="F43" s="249"/>
      <c r="G43" s="249">
        <v>20272</v>
      </c>
      <c r="H43" s="249"/>
      <c r="I43" s="249">
        <v>19607</v>
      </c>
      <c r="J43" s="249"/>
      <c r="K43" s="246">
        <v>32062</v>
      </c>
      <c r="L43" s="247">
        <v>27791</v>
      </c>
      <c r="M43" s="249">
        <v>27672</v>
      </c>
      <c r="N43" s="249">
        <v>24982</v>
      </c>
      <c r="O43" s="249">
        <v>27414</v>
      </c>
      <c r="P43" s="249">
        <v>25150</v>
      </c>
      <c r="Q43" s="250">
        <v>910</v>
      </c>
      <c r="R43" s="250">
        <v>671</v>
      </c>
      <c r="S43" s="250">
        <v>239</v>
      </c>
    </row>
    <row r="44" spans="1:27" s="236" customFormat="1" ht="12.75" customHeight="1" x14ac:dyDescent="0.2">
      <c r="A44" s="101">
        <v>2007</v>
      </c>
      <c r="B44" s="249">
        <v>74841</v>
      </c>
      <c r="C44" s="245">
        <v>38490</v>
      </c>
      <c r="D44" s="245">
        <v>36351</v>
      </c>
      <c r="E44" s="249">
        <v>41394</v>
      </c>
      <c r="F44" s="249"/>
      <c r="G44" s="245">
        <v>20959</v>
      </c>
      <c r="H44" s="245"/>
      <c r="I44" s="245">
        <v>20435</v>
      </c>
      <c r="J44" s="245"/>
      <c r="K44" s="246">
        <v>33447</v>
      </c>
      <c r="L44" s="247">
        <v>28058</v>
      </c>
      <c r="M44" s="249">
        <v>27908</v>
      </c>
      <c r="N44" s="249">
        <v>24866</v>
      </c>
      <c r="O44" s="249">
        <v>27712</v>
      </c>
      <c r="P44" s="249">
        <v>25160</v>
      </c>
      <c r="Q44" s="250">
        <v>642</v>
      </c>
      <c r="R44" s="250">
        <v>455</v>
      </c>
      <c r="S44" s="250">
        <v>187</v>
      </c>
    </row>
    <row r="45" spans="1:27" s="236" customFormat="1" ht="12.75" customHeight="1" x14ac:dyDescent="0.2">
      <c r="A45" s="101">
        <v>2008</v>
      </c>
      <c r="B45" s="249">
        <v>78741</v>
      </c>
      <c r="C45" s="245">
        <v>40458</v>
      </c>
      <c r="D45" s="245">
        <v>38283</v>
      </c>
      <c r="E45" s="249">
        <v>41270</v>
      </c>
      <c r="F45" s="249"/>
      <c r="G45" s="245">
        <v>20866</v>
      </c>
      <c r="H45" s="245"/>
      <c r="I45" s="245">
        <v>20404</v>
      </c>
      <c r="J45" s="245"/>
      <c r="K45" s="246">
        <v>37471</v>
      </c>
      <c r="L45" s="247">
        <v>26713</v>
      </c>
      <c r="M45" s="249">
        <v>26815</v>
      </c>
      <c r="N45" s="249">
        <v>23566</v>
      </c>
      <c r="O45" s="249">
        <v>26617</v>
      </c>
      <c r="P45" s="249">
        <v>23696</v>
      </c>
      <c r="Q45" s="250">
        <v>683</v>
      </c>
      <c r="R45" s="250">
        <v>474</v>
      </c>
      <c r="S45" s="250">
        <v>209</v>
      </c>
    </row>
    <row r="46" spans="1:27" s="236" customFormat="1" ht="12.75" customHeight="1" x14ac:dyDescent="0.2">
      <c r="A46" s="101">
        <v>2009</v>
      </c>
      <c r="B46" s="251">
        <v>75892</v>
      </c>
      <c r="C46" s="251">
        <v>39258</v>
      </c>
      <c r="D46" s="251">
        <v>36634</v>
      </c>
      <c r="E46" s="251">
        <v>41265</v>
      </c>
      <c r="F46" s="251"/>
      <c r="G46" s="251">
        <v>20640</v>
      </c>
      <c r="H46" s="251"/>
      <c r="I46" s="251">
        <v>20625</v>
      </c>
      <c r="J46" s="251"/>
      <c r="K46" s="246">
        <v>34627</v>
      </c>
      <c r="L46" s="247">
        <v>24645</v>
      </c>
      <c r="M46" s="45">
        <v>24585</v>
      </c>
      <c r="N46" s="249">
        <v>21650</v>
      </c>
      <c r="O46" s="45">
        <v>24367</v>
      </c>
      <c r="P46" s="45">
        <v>21866</v>
      </c>
      <c r="Q46" s="252">
        <v>560</v>
      </c>
      <c r="R46" s="252">
        <v>401</v>
      </c>
      <c r="S46" s="252">
        <v>159</v>
      </c>
    </row>
    <row r="47" spans="1:27" s="236" customFormat="1" ht="12.75" customHeight="1" x14ac:dyDescent="0.2">
      <c r="A47" s="101">
        <v>2010</v>
      </c>
      <c r="B47" s="251">
        <v>73776</v>
      </c>
      <c r="C47" s="251">
        <v>37794</v>
      </c>
      <c r="D47" s="251">
        <v>35982</v>
      </c>
      <c r="E47" s="251">
        <v>40528</v>
      </c>
      <c r="F47" s="104" t="s">
        <v>79</v>
      </c>
      <c r="G47" s="161">
        <v>20209</v>
      </c>
      <c r="H47" s="104" t="s">
        <v>79</v>
      </c>
      <c r="I47" s="161">
        <v>20319</v>
      </c>
      <c r="J47" s="104" t="s">
        <v>79</v>
      </c>
      <c r="K47" s="246">
        <v>33248</v>
      </c>
      <c r="L47" s="247">
        <v>24735</v>
      </c>
      <c r="M47" s="45">
        <v>24597</v>
      </c>
      <c r="N47" s="249">
        <v>21336</v>
      </c>
      <c r="O47" s="249">
        <v>24516</v>
      </c>
      <c r="P47" s="249">
        <v>21744</v>
      </c>
      <c r="Q47" s="252">
        <v>670</v>
      </c>
      <c r="R47" s="252">
        <v>461</v>
      </c>
      <c r="S47" s="252">
        <v>209</v>
      </c>
    </row>
    <row r="48" spans="1:27" s="236" customFormat="1" ht="12.75" customHeight="1" x14ac:dyDescent="0.2">
      <c r="A48" s="101">
        <v>2011</v>
      </c>
      <c r="B48" s="204">
        <v>72023</v>
      </c>
      <c r="C48" s="204">
        <v>36998</v>
      </c>
      <c r="D48" s="204">
        <v>35025</v>
      </c>
      <c r="E48" s="204">
        <v>41614</v>
      </c>
      <c r="F48" s="204"/>
      <c r="G48" s="204">
        <v>20672</v>
      </c>
      <c r="H48" s="204"/>
      <c r="I48" s="204">
        <v>20942</v>
      </c>
      <c r="J48" s="204"/>
      <c r="K48" s="205">
        <v>30409</v>
      </c>
      <c r="L48" s="247">
        <v>24306</v>
      </c>
      <c r="M48" s="204">
        <v>24405</v>
      </c>
      <c r="N48" s="204">
        <v>21147</v>
      </c>
      <c r="O48" s="204">
        <v>24264</v>
      </c>
      <c r="P48" s="204">
        <v>21435</v>
      </c>
      <c r="Q48" s="206">
        <v>729</v>
      </c>
      <c r="R48" s="206">
        <v>483</v>
      </c>
      <c r="S48" s="206">
        <v>246</v>
      </c>
    </row>
    <row r="49" spans="1:19" s="236" customFormat="1" ht="12.75" x14ac:dyDescent="0.2">
      <c r="A49" s="101">
        <v>2012</v>
      </c>
      <c r="B49" s="103">
        <v>69374</v>
      </c>
      <c r="C49" s="103">
        <v>35632</v>
      </c>
      <c r="D49" s="103">
        <v>33742</v>
      </c>
      <c r="E49" s="253">
        <v>42799</v>
      </c>
      <c r="F49" s="253"/>
      <c r="G49" s="253">
        <v>20970</v>
      </c>
      <c r="H49" s="253"/>
      <c r="I49" s="253">
        <v>21829</v>
      </c>
      <c r="J49" s="253"/>
      <c r="K49" s="253">
        <v>26575</v>
      </c>
      <c r="L49" s="247">
        <v>24526</v>
      </c>
      <c r="M49" s="253">
        <v>24558</v>
      </c>
      <c r="N49" s="253">
        <v>21213</v>
      </c>
      <c r="O49" s="253">
        <v>24538</v>
      </c>
      <c r="P49" s="253">
        <v>21713</v>
      </c>
      <c r="Q49" s="253">
        <v>674</v>
      </c>
      <c r="R49" s="253">
        <v>424</v>
      </c>
      <c r="S49" s="253">
        <v>250</v>
      </c>
    </row>
    <row r="50" spans="1:19" s="236" customFormat="1" ht="12.75" x14ac:dyDescent="0.2">
      <c r="A50" s="101">
        <v>2013</v>
      </c>
      <c r="B50" s="103">
        <v>65343</v>
      </c>
      <c r="C50" s="103">
        <v>33583</v>
      </c>
      <c r="D50" s="103">
        <v>31760</v>
      </c>
      <c r="E50" s="253">
        <v>42393</v>
      </c>
      <c r="G50" s="253">
        <v>21039</v>
      </c>
      <c r="H50" s="253"/>
      <c r="I50" s="253">
        <v>21354</v>
      </c>
      <c r="J50" s="253"/>
      <c r="K50" s="253">
        <v>22950</v>
      </c>
      <c r="L50" s="253">
        <v>23878</v>
      </c>
      <c r="M50" s="253">
        <v>23835</v>
      </c>
      <c r="N50" s="253">
        <v>20433</v>
      </c>
      <c r="O50" s="253">
        <v>23846</v>
      </c>
      <c r="P50" s="253">
        <v>20889</v>
      </c>
      <c r="Q50" s="253">
        <v>634</v>
      </c>
      <c r="R50" s="253">
        <v>366</v>
      </c>
      <c r="S50" s="253">
        <v>268</v>
      </c>
    </row>
    <row r="51" spans="1:19" s="236" customFormat="1" ht="12.75" x14ac:dyDescent="0.2">
      <c r="A51" s="101">
        <v>2014</v>
      </c>
      <c r="B51" s="103">
        <v>65505</v>
      </c>
      <c r="C51" s="103">
        <v>33837</v>
      </c>
      <c r="D51" s="103">
        <v>31668</v>
      </c>
      <c r="E51" s="253">
        <v>43064</v>
      </c>
      <c r="G51" s="253">
        <v>21135</v>
      </c>
      <c r="H51" s="253"/>
      <c r="I51" s="253">
        <v>21929</v>
      </c>
      <c r="J51" s="253"/>
      <c r="K51" s="253">
        <v>22441</v>
      </c>
      <c r="L51" s="253">
        <v>23222</v>
      </c>
      <c r="M51" s="253">
        <v>23148</v>
      </c>
      <c r="N51" s="253">
        <v>19878</v>
      </c>
      <c r="O51" s="253">
        <v>23045</v>
      </c>
      <c r="P51" s="253">
        <v>20308</v>
      </c>
      <c r="Q51" s="253">
        <v>593</v>
      </c>
      <c r="R51" s="253">
        <v>352</v>
      </c>
      <c r="S51" s="253">
        <v>241</v>
      </c>
    </row>
    <row r="52" spans="1:19" s="236" customFormat="1" ht="12.75" x14ac:dyDescent="0.2">
      <c r="A52" s="101">
        <v>2015</v>
      </c>
      <c r="B52" s="57">
        <v>64879</v>
      </c>
      <c r="C52" s="59">
        <v>33390</v>
      </c>
      <c r="D52" s="59">
        <v>31489</v>
      </c>
      <c r="E52" s="253">
        <v>46859</v>
      </c>
      <c r="G52" s="247">
        <v>22787</v>
      </c>
      <c r="H52" s="253"/>
      <c r="I52" s="253">
        <v>24072</v>
      </c>
      <c r="J52" s="253"/>
      <c r="K52" s="253">
        <v>18020</v>
      </c>
      <c r="L52" s="253">
        <v>24848</v>
      </c>
      <c r="M52" s="253">
        <v>24463</v>
      </c>
      <c r="N52" s="253">
        <v>20940</v>
      </c>
      <c r="O52" s="253">
        <v>24477</v>
      </c>
      <c r="P52" s="253">
        <v>21385</v>
      </c>
      <c r="Q52" s="253">
        <v>726</v>
      </c>
      <c r="R52" s="253">
        <v>415</v>
      </c>
      <c r="S52" s="253">
        <v>311</v>
      </c>
    </row>
    <row r="53" spans="1:19" s="236" customFormat="1" ht="12.75" x14ac:dyDescent="0.2">
      <c r="A53" s="101">
        <v>2016</v>
      </c>
      <c r="B53" s="57">
        <v>63112</v>
      </c>
      <c r="C53" s="59">
        <v>32372</v>
      </c>
      <c r="D53" s="59">
        <v>30740</v>
      </c>
      <c r="E53" s="253">
        <v>45066</v>
      </c>
      <c r="G53" s="247">
        <v>22056</v>
      </c>
      <c r="H53" s="253"/>
      <c r="I53" s="253">
        <v>23010</v>
      </c>
      <c r="J53" s="253"/>
      <c r="K53" s="253">
        <v>18046</v>
      </c>
      <c r="L53" s="253">
        <v>25215</v>
      </c>
      <c r="M53" s="57">
        <v>25020</v>
      </c>
      <c r="N53" s="57">
        <v>21162</v>
      </c>
      <c r="O53" s="57">
        <v>24990</v>
      </c>
      <c r="P53" s="57">
        <v>21632</v>
      </c>
      <c r="Q53" s="253">
        <v>782</v>
      </c>
      <c r="R53" s="253">
        <v>453</v>
      </c>
      <c r="S53" s="253">
        <v>329</v>
      </c>
    </row>
    <row r="54" spans="1:19" s="236" customFormat="1" ht="12.75" x14ac:dyDescent="0.2">
      <c r="A54" s="101">
        <v>2017</v>
      </c>
      <c r="B54" s="57">
        <v>60555</v>
      </c>
      <c r="C54" s="59">
        <v>31136</v>
      </c>
      <c r="D54" s="59">
        <v>29419</v>
      </c>
      <c r="E54" s="57">
        <v>47069</v>
      </c>
      <c r="F54" s="57"/>
      <c r="G54" s="57">
        <v>22807</v>
      </c>
      <c r="H54" s="57"/>
      <c r="I54" s="57">
        <v>24262</v>
      </c>
      <c r="J54" s="57"/>
      <c r="K54" s="253">
        <v>13486</v>
      </c>
      <c r="L54" s="253">
        <v>25039</v>
      </c>
      <c r="M54" s="57">
        <v>24762</v>
      </c>
      <c r="N54" s="57">
        <v>20722</v>
      </c>
      <c r="O54" s="57">
        <v>24836</v>
      </c>
      <c r="P54" s="57">
        <v>21331</v>
      </c>
      <c r="Q54" s="253">
        <v>834</v>
      </c>
      <c r="R54" s="253">
        <v>487</v>
      </c>
      <c r="S54" s="253">
        <v>347</v>
      </c>
    </row>
    <row r="55" spans="1:19" s="236" customFormat="1" ht="12.75" x14ac:dyDescent="0.2">
      <c r="A55" s="101">
        <v>2018</v>
      </c>
      <c r="B55" s="57">
        <v>57554</v>
      </c>
      <c r="C55" s="59">
        <v>29569</v>
      </c>
      <c r="D55" s="59">
        <v>27985</v>
      </c>
      <c r="E55" s="57">
        <v>46599</v>
      </c>
      <c r="F55" s="57"/>
      <c r="G55" s="57">
        <v>22795</v>
      </c>
      <c r="H55" s="57"/>
      <c r="I55" s="57">
        <v>23804</v>
      </c>
      <c r="J55" s="57"/>
      <c r="K55" s="253">
        <v>10955</v>
      </c>
      <c r="L55" s="253">
        <v>23797</v>
      </c>
      <c r="M55" s="57">
        <v>23691</v>
      </c>
      <c r="N55" s="57">
        <v>19829</v>
      </c>
      <c r="O55" s="57">
        <v>23645</v>
      </c>
      <c r="P55" s="57">
        <v>20162</v>
      </c>
      <c r="Q55" s="253">
        <v>956</v>
      </c>
      <c r="R55" s="253">
        <v>500</v>
      </c>
      <c r="S55" s="253">
        <v>456</v>
      </c>
    </row>
    <row r="56" spans="1:19" s="236" customFormat="1" ht="12.75" x14ac:dyDescent="0.2">
      <c r="A56" s="101">
        <v>2019</v>
      </c>
      <c r="B56" s="57">
        <v>55741</v>
      </c>
      <c r="C56" s="59">
        <v>28753</v>
      </c>
      <c r="D56" s="59">
        <v>26988</v>
      </c>
      <c r="E56" s="57">
        <v>47165</v>
      </c>
      <c r="F56" s="57"/>
      <c r="G56" s="57">
        <v>22865</v>
      </c>
      <c r="H56" s="57"/>
      <c r="I56" s="57">
        <v>24300</v>
      </c>
      <c r="J56" s="57"/>
      <c r="K56" s="253">
        <f>B56-E56</f>
        <v>8576</v>
      </c>
      <c r="L56" s="253">
        <v>23538</v>
      </c>
      <c r="M56" s="57">
        <v>24163</v>
      </c>
      <c r="N56" s="57">
        <v>19887</v>
      </c>
      <c r="O56" s="57">
        <v>24176</v>
      </c>
      <c r="P56" s="57">
        <v>20380</v>
      </c>
      <c r="Q56" s="253">
        <v>1022</v>
      </c>
      <c r="R56" s="253">
        <v>540</v>
      </c>
      <c r="S56" s="253">
        <v>482</v>
      </c>
    </row>
    <row r="57" spans="1:19" s="236" customFormat="1" ht="12.75" x14ac:dyDescent="0.2">
      <c r="A57" s="101">
        <v>2020</v>
      </c>
      <c r="B57" s="57">
        <v>52357</v>
      </c>
      <c r="C57" s="59">
        <v>26847</v>
      </c>
      <c r="D57" s="59">
        <v>25510</v>
      </c>
      <c r="E57" s="57">
        <v>66648</v>
      </c>
      <c r="F57" s="57"/>
      <c r="G57" s="57">
        <v>33105</v>
      </c>
      <c r="H57" s="57"/>
      <c r="I57" s="57">
        <v>33543</v>
      </c>
      <c r="J57" s="57"/>
      <c r="K57" s="253">
        <f>B57-E57</f>
        <v>-14291</v>
      </c>
      <c r="L57" s="253">
        <v>12394</v>
      </c>
      <c r="M57" s="57">
        <v>12605</v>
      </c>
      <c r="N57" s="57">
        <v>9911</v>
      </c>
      <c r="O57" s="57">
        <v>12574</v>
      </c>
      <c r="P57" s="57">
        <v>10206</v>
      </c>
      <c r="Q57" s="253">
        <v>571</v>
      </c>
      <c r="R57" s="253">
        <v>324</v>
      </c>
      <c r="S57" s="253">
        <v>247</v>
      </c>
    </row>
    <row r="58" spans="1:19" s="236" customFormat="1" ht="12.75" x14ac:dyDescent="0.2">
      <c r="A58" s="101">
        <v>2021</v>
      </c>
      <c r="B58" s="57">
        <v>51366</v>
      </c>
      <c r="C58" s="59">
        <v>26600</v>
      </c>
      <c r="D58" s="59">
        <v>24766</v>
      </c>
      <c r="E58" s="57">
        <v>49857</v>
      </c>
      <c r="F58" s="57"/>
      <c r="G58" s="57">
        <v>25172</v>
      </c>
      <c r="H58" s="57"/>
      <c r="I58" s="57">
        <v>24685</v>
      </c>
      <c r="J58" s="324"/>
      <c r="K58" s="214">
        <f>B58-E58</f>
        <v>1509</v>
      </c>
      <c r="L58" s="214">
        <v>21416</v>
      </c>
      <c r="M58" s="269">
        <v>21405</v>
      </c>
      <c r="N58" s="269">
        <v>17652</v>
      </c>
      <c r="O58" s="269">
        <v>21477</v>
      </c>
      <c r="P58" s="269">
        <v>18197</v>
      </c>
      <c r="Q58" s="269">
        <v>930</v>
      </c>
      <c r="R58" s="269">
        <v>449</v>
      </c>
      <c r="S58" s="269">
        <v>481</v>
      </c>
    </row>
    <row r="59" spans="1:19" s="236" customFormat="1" ht="12.75" x14ac:dyDescent="0.2">
      <c r="A59" s="101">
        <v>2022</v>
      </c>
      <c r="B59" s="57">
        <v>50961</v>
      </c>
      <c r="C59" s="59">
        <v>26161</v>
      </c>
      <c r="D59" s="59">
        <v>24800</v>
      </c>
      <c r="E59" s="57">
        <v>51154</v>
      </c>
      <c r="F59" s="57"/>
      <c r="G59" s="57">
        <v>24906</v>
      </c>
      <c r="H59" s="57"/>
      <c r="I59" s="57">
        <v>26248</v>
      </c>
      <c r="J59" s="324"/>
      <c r="K59" s="214">
        <f>B59-E59</f>
        <v>-193</v>
      </c>
      <c r="L59" s="214">
        <v>26237</v>
      </c>
      <c r="M59" s="269">
        <v>26297</v>
      </c>
      <c r="N59" s="269">
        <v>21991</v>
      </c>
      <c r="O59" s="269">
        <v>26315</v>
      </c>
      <c r="P59" s="269">
        <v>22464</v>
      </c>
      <c r="Q59" s="269">
        <v>1200</v>
      </c>
      <c r="R59" s="269">
        <v>639</v>
      </c>
      <c r="S59" s="269">
        <v>561</v>
      </c>
    </row>
    <row r="60" spans="1:19" s="236" customFormat="1" ht="12" customHeight="1" x14ac:dyDescent="0.2">
      <c r="A60" s="303"/>
      <c r="B60" s="303"/>
      <c r="C60" s="303"/>
      <c r="D60" s="303"/>
      <c r="E60" s="303"/>
      <c r="F60" s="303"/>
      <c r="G60" s="303"/>
      <c r="H60" s="303"/>
      <c r="I60" s="303"/>
      <c r="J60" s="303"/>
      <c r="K60" s="303"/>
      <c r="L60" s="303"/>
      <c r="M60" s="303"/>
      <c r="N60" s="303"/>
      <c r="O60" s="303"/>
      <c r="P60" s="303"/>
      <c r="Q60" s="303"/>
      <c r="R60" s="303"/>
      <c r="S60" s="303"/>
    </row>
    <row r="61" spans="1:19" s="236" customFormat="1" ht="12.75" x14ac:dyDescent="0.2">
      <c r="A61" s="243"/>
      <c r="B61" s="249"/>
      <c r="C61" s="250"/>
      <c r="D61" s="250"/>
      <c r="E61" s="249"/>
      <c r="F61" s="249"/>
      <c r="G61" s="250"/>
      <c r="H61" s="250"/>
      <c r="I61" s="250"/>
      <c r="J61" s="250"/>
      <c r="K61" s="246"/>
      <c r="L61" s="249"/>
      <c r="M61" s="249"/>
      <c r="N61" s="249"/>
      <c r="O61" s="249"/>
      <c r="P61" s="249"/>
      <c r="Q61" s="249"/>
      <c r="R61" s="249"/>
      <c r="S61" s="249"/>
    </row>
    <row r="62" spans="1:19" ht="16.5" x14ac:dyDescent="0.3">
      <c r="A62" s="314" t="s">
        <v>543</v>
      </c>
      <c r="B62" s="236"/>
      <c r="C62" s="236"/>
      <c r="D62" s="236"/>
      <c r="E62" s="236"/>
      <c r="F62" s="238"/>
      <c r="G62" s="236"/>
      <c r="H62" s="238"/>
      <c r="I62" s="236"/>
      <c r="J62" s="238"/>
      <c r="K62" s="247"/>
      <c r="L62" s="236"/>
      <c r="M62" s="315"/>
      <c r="N62" s="236"/>
      <c r="O62" s="236"/>
      <c r="P62" s="236"/>
      <c r="Q62" s="236"/>
      <c r="R62" s="236"/>
      <c r="S62" s="236"/>
    </row>
    <row r="64" spans="1:19" x14ac:dyDescent="0.25">
      <c r="A64" s="326"/>
    </row>
  </sheetData>
  <mergeCells count="8">
    <mergeCell ref="U38:AA39"/>
    <mergeCell ref="K7:K8"/>
    <mergeCell ref="U12:AA13"/>
    <mergeCell ref="U36:AA37"/>
    <mergeCell ref="L9:L10"/>
    <mergeCell ref="Q9:Q10"/>
    <mergeCell ref="R9:R10"/>
    <mergeCell ref="S9:S10"/>
  </mergeCells>
  <hyperlinks>
    <hyperlink ref="E3" location="'Índice de tablas'!A1" display="ÍNDICE DE TABLAS"/>
    <hyperlink ref="E2" location="'Cuadro de tablas'!A1" display="CUADRO DE TABLAS"/>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2"/>
  <sheetViews>
    <sheetView zoomScale="80" zoomScaleNormal="80" workbookViewId="0">
      <pane ySplit="7" topLeftCell="A8" activePane="bottomLeft" state="frozen"/>
      <selection pane="bottomLeft" activeCell="A8" sqref="A8"/>
    </sheetView>
  </sheetViews>
  <sheetFormatPr baseColWidth="10" defaultColWidth="11.42578125" defaultRowHeight="15" x14ac:dyDescent="0.25"/>
  <cols>
    <col min="1" max="1" width="14.42578125" style="7" customWidth="1"/>
    <col min="2" max="11" width="9.7109375" style="7" customWidth="1"/>
    <col min="12" max="12" width="6.85546875" style="7" customWidth="1"/>
    <col min="13" max="16384" width="11.42578125" style="7"/>
  </cols>
  <sheetData>
    <row r="1" spans="1:19" ht="30.6" customHeight="1" x14ac:dyDescent="0.25"/>
    <row r="2" spans="1:19" x14ac:dyDescent="0.25">
      <c r="E2" s="370" t="s">
        <v>2</v>
      </c>
      <c r="F2" s="370"/>
    </row>
    <row r="3" spans="1:19" x14ac:dyDescent="0.25">
      <c r="E3" s="370" t="s">
        <v>1</v>
      </c>
      <c r="F3" s="370"/>
    </row>
    <row r="5" spans="1:19" s="52" customFormat="1" ht="15.75" customHeight="1" x14ac:dyDescent="0.2">
      <c r="A5" s="63" t="s">
        <v>467</v>
      </c>
      <c r="B5" s="50"/>
      <c r="C5" s="50"/>
      <c r="D5" s="50"/>
      <c r="E5" s="50"/>
      <c r="F5" s="50"/>
      <c r="G5" s="50"/>
      <c r="H5" s="50"/>
      <c r="I5" s="50"/>
      <c r="J5" s="46"/>
      <c r="K5" s="46"/>
      <c r="L5" s="51"/>
      <c r="M5" s="51"/>
      <c r="N5" s="51"/>
      <c r="O5" s="51"/>
    </row>
    <row r="6" spans="1:19" s="52" customFormat="1" ht="12.75" customHeight="1" x14ac:dyDescent="0.2">
      <c r="A6" s="53"/>
      <c r="B6" s="50"/>
      <c r="C6" s="50"/>
      <c r="D6" s="50"/>
      <c r="E6" s="50"/>
      <c r="F6" s="50"/>
      <c r="G6" s="50"/>
      <c r="H6" s="50"/>
      <c r="I6" s="50"/>
      <c r="J6" s="46"/>
      <c r="K6" s="46"/>
      <c r="L6" s="51"/>
      <c r="M6" s="51"/>
      <c r="N6" s="51"/>
      <c r="O6" s="51"/>
    </row>
    <row r="7" spans="1:19" s="52" customFormat="1" ht="27" customHeight="1" x14ac:dyDescent="0.2">
      <c r="A7" s="21"/>
      <c r="B7" s="25" t="s">
        <v>56</v>
      </c>
      <c r="C7" s="43" t="s">
        <v>69</v>
      </c>
      <c r="D7" s="43" t="s">
        <v>70</v>
      </c>
      <c r="E7" s="43" t="s">
        <v>71</v>
      </c>
      <c r="F7" s="43" t="s">
        <v>72</v>
      </c>
      <c r="G7" s="43" t="s">
        <v>73</v>
      </c>
      <c r="H7" s="43" t="s">
        <v>74</v>
      </c>
      <c r="I7" s="43" t="s">
        <v>75</v>
      </c>
      <c r="J7" s="43" t="s">
        <v>76</v>
      </c>
      <c r="K7" s="43" t="s">
        <v>77</v>
      </c>
      <c r="L7" s="51"/>
    </row>
    <row r="8" spans="1:19" s="52" customFormat="1" ht="12.75" customHeight="1" x14ac:dyDescent="0.2">
      <c r="A8" s="51"/>
      <c r="B8" s="54"/>
      <c r="D8" s="55"/>
      <c r="E8" s="55"/>
      <c r="F8" s="55"/>
      <c r="G8" s="55"/>
      <c r="H8" s="55"/>
      <c r="I8" s="55"/>
      <c r="J8" s="55"/>
      <c r="K8" s="55"/>
      <c r="L8" s="51"/>
    </row>
    <row r="9" spans="1:19" s="52" customFormat="1" ht="12.75" customHeight="1" x14ac:dyDescent="0.2">
      <c r="A9" s="27" t="s">
        <v>88</v>
      </c>
      <c r="B9" s="54"/>
      <c r="D9" s="55"/>
      <c r="E9" s="55"/>
      <c r="F9" s="55"/>
      <c r="G9" s="55"/>
      <c r="H9" s="55"/>
      <c r="I9" s="55"/>
      <c r="J9" s="55"/>
      <c r="K9" s="55"/>
      <c r="L9" s="51"/>
      <c r="M9" s="389" t="s">
        <v>125</v>
      </c>
      <c r="N9" s="389"/>
      <c r="O9" s="389"/>
      <c r="P9" s="385"/>
      <c r="Q9" s="385"/>
      <c r="R9" s="385"/>
      <c r="S9" s="385"/>
    </row>
    <row r="10" spans="1:19" s="52" customFormat="1" ht="12.75" customHeight="1" x14ac:dyDescent="0.2">
      <c r="A10" s="27"/>
      <c r="B10" s="54"/>
      <c r="D10" s="55"/>
      <c r="E10" s="55"/>
      <c r="F10" s="55"/>
      <c r="G10" s="55"/>
      <c r="H10" s="55"/>
      <c r="I10" s="55"/>
      <c r="J10" s="55"/>
      <c r="K10" s="55"/>
      <c r="L10" s="51"/>
      <c r="M10" s="389"/>
      <c r="N10" s="389"/>
      <c r="O10" s="389"/>
      <c r="P10" s="385"/>
      <c r="Q10" s="385"/>
      <c r="R10" s="385"/>
      <c r="S10" s="385"/>
    </row>
    <row r="11" spans="1:19" s="52" customFormat="1" ht="12.75" customHeight="1" x14ac:dyDescent="0.2">
      <c r="A11" s="27" t="s">
        <v>56</v>
      </c>
      <c r="B11" s="51"/>
      <c r="D11" s="51"/>
      <c r="E11" s="51"/>
      <c r="F11" s="51"/>
      <c r="G11" s="51"/>
      <c r="H11" s="51"/>
      <c r="I11" s="51"/>
      <c r="J11" s="51"/>
      <c r="K11" s="51"/>
      <c r="L11" s="51"/>
    </row>
    <row r="12" spans="1:19" s="52" customFormat="1" ht="12.75" customHeight="1" x14ac:dyDescent="0.2">
      <c r="A12" s="27"/>
      <c r="B12" s="51"/>
      <c r="D12" s="51"/>
      <c r="E12" s="51"/>
      <c r="F12" s="51"/>
      <c r="G12" s="51"/>
      <c r="H12" s="51"/>
      <c r="I12" s="51"/>
      <c r="J12" s="51"/>
      <c r="K12" s="51"/>
      <c r="L12" s="51"/>
      <c r="M12" s="51"/>
      <c r="N12" s="51"/>
      <c r="O12" s="51"/>
    </row>
    <row r="13" spans="1:19" s="52" customFormat="1" ht="12.75" customHeight="1" x14ac:dyDescent="0.2">
      <c r="A13" s="27">
        <v>2008</v>
      </c>
      <c r="B13" s="57">
        <v>78741</v>
      </c>
      <c r="C13" s="58">
        <v>36</v>
      </c>
      <c r="D13" s="57">
        <v>1946</v>
      </c>
      <c r="E13" s="57">
        <v>6849</v>
      </c>
      <c r="F13" s="57">
        <v>15613</v>
      </c>
      <c r="G13" s="57">
        <v>30630</v>
      </c>
      <c r="H13" s="57">
        <v>19879</v>
      </c>
      <c r="I13" s="57">
        <v>3521</v>
      </c>
      <c r="J13" s="58">
        <v>242</v>
      </c>
      <c r="K13" s="58">
        <v>25</v>
      </c>
      <c r="L13" s="51"/>
    </row>
    <row r="14" spans="1:19" s="52" customFormat="1" ht="12.75" customHeight="1" x14ac:dyDescent="0.2">
      <c r="A14" s="27">
        <v>2009</v>
      </c>
      <c r="B14" s="57">
        <v>75892</v>
      </c>
      <c r="C14" s="58">
        <v>28</v>
      </c>
      <c r="D14" s="57">
        <v>1741</v>
      </c>
      <c r="E14" s="57">
        <v>5979</v>
      </c>
      <c r="F14" s="57">
        <v>13922</v>
      </c>
      <c r="G14" s="57">
        <v>29678</v>
      </c>
      <c r="H14" s="57">
        <v>20366</v>
      </c>
      <c r="I14" s="57">
        <v>3865</v>
      </c>
      <c r="J14" s="58">
        <v>280</v>
      </c>
      <c r="K14" s="58">
        <v>33</v>
      </c>
      <c r="L14" s="51"/>
    </row>
    <row r="15" spans="1:19" s="52" customFormat="1" ht="12.75" customHeight="1" x14ac:dyDescent="0.2">
      <c r="A15" s="27">
        <v>2010</v>
      </c>
      <c r="B15" s="57">
        <v>73776</v>
      </c>
      <c r="C15" s="52">
        <v>22</v>
      </c>
      <c r="D15" s="57">
        <v>1363</v>
      </c>
      <c r="E15" s="59">
        <v>5382</v>
      </c>
      <c r="F15" s="57">
        <v>13058</v>
      </c>
      <c r="G15" s="59">
        <v>28353</v>
      </c>
      <c r="H15" s="57">
        <v>21285</v>
      </c>
      <c r="I15" s="57">
        <v>4019</v>
      </c>
      <c r="J15" s="57">
        <v>271</v>
      </c>
      <c r="K15" s="57">
        <v>23</v>
      </c>
      <c r="L15" s="51"/>
      <c r="M15" s="51"/>
      <c r="N15" s="51"/>
      <c r="O15" s="51"/>
    </row>
    <row r="16" spans="1:19" s="52" customFormat="1" ht="12.75" customHeight="1" x14ac:dyDescent="0.2">
      <c r="A16" s="27">
        <v>2011</v>
      </c>
      <c r="B16" s="57">
        <v>72023</v>
      </c>
      <c r="C16" s="52">
        <v>34</v>
      </c>
      <c r="D16" s="57">
        <v>1346</v>
      </c>
      <c r="E16" s="59">
        <v>4662</v>
      </c>
      <c r="F16" s="57">
        <v>11985</v>
      </c>
      <c r="G16" s="59">
        <v>27525</v>
      </c>
      <c r="H16" s="57">
        <v>21754</v>
      </c>
      <c r="I16" s="57">
        <v>4422</v>
      </c>
      <c r="J16" s="57">
        <v>271</v>
      </c>
      <c r="K16" s="57">
        <v>24</v>
      </c>
      <c r="L16" s="51"/>
      <c r="M16" s="51"/>
      <c r="N16" s="51"/>
      <c r="O16" s="51"/>
    </row>
    <row r="17" spans="1:15" s="52" customFormat="1" ht="12.75" customHeight="1" x14ac:dyDescent="0.2">
      <c r="A17" s="27">
        <v>2012</v>
      </c>
      <c r="B17" s="57">
        <v>69374</v>
      </c>
      <c r="C17" s="52">
        <v>20</v>
      </c>
      <c r="D17" s="57">
        <v>1237</v>
      </c>
      <c r="E17" s="59">
        <v>4467</v>
      </c>
      <c r="F17" s="57">
        <v>11248</v>
      </c>
      <c r="G17" s="59">
        <v>25428</v>
      </c>
      <c r="H17" s="57">
        <v>21791</v>
      </c>
      <c r="I17" s="57">
        <v>4864</v>
      </c>
      <c r="J17" s="57">
        <v>284</v>
      </c>
      <c r="K17" s="57">
        <v>35</v>
      </c>
      <c r="L17" s="51"/>
      <c r="M17" s="51"/>
      <c r="N17" s="51"/>
      <c r="O17" s="51"/>
    </row>
    <row r="18" spans="1:15" s="52" customFormat="1" ht="12.75" customHeight="1" x14ac:dyDescent="0.2">
      <c r="A18" s="27">
        <v>2013</v>
      </c>
      <c r="B18" s="57">
        <v>65343</v>
      </c>
      <c r="C18" s="52">
        <v>26</v>
      </c>
      <c r="D18" s="57">
        <v>1119</v>
      </c>
      <c r="E18" s="59">
        <v>3846</v>
      </c>
      <c r="F18" s="57">
        <v>10355</v>
      </c>
      <c r="G18" s="59">
        <v>23684</v>
      </c>
      <c r="H18" s="57">
        <v>20983</v>
      </c>
      <c r="I18" s="57">
        <v>5024</v>
      </c>
      <c r="J18" s="57">
        <v>289</v>
      </c>
      <c r="K18" s="57">
        <v>17</v>
      </c>
      <c r="L18" s="51"/>
      <c r="M18" s="51"/>
      <c r="N18" s="51"/>
      <c r="O18" s="51"/>
    </row>
    <row r="19" spans="1:15" s="52" customFormat="1" ht="12.75" customHeight="1" x14ac:dyDescent="0.2">
      <c r="A19" s="27">
        <v>2014</v>
      </c>
      <c r="B19" s="57">
        <v>65505</v>
      </c>
      <c r="C19" s="52">
        <v>25</v>
      </c>
      <c r="D19" s="57">
        <v>1051</v>
      </c>
      <c r="E19" s="59">
        <v>3694</v>
      </c>
      <c r="F19" s="57">
        <v>10215</v>
      </c>
      <c r="G19" s="59">
        <v>23277</v>
      </c>
      <c r="H19" s="57">
        <v>21404</v>
      </c>
      <c r="I19" s="57">
        <v>5471</v>
      </c>
      <c r="J19" s="57">
        <v>340</v>
      </c>
      <c r="K19" s="57">
        <v>28</v>
      </c>
      <c r="L19" s="51"/>
    </row>
    <row r="20" spans="1:15" s="52" customFormat="1" ht="12.75" customHeight="1" x14ac:dyDescent="0.2">
      <c r="A20" s="27">
        <v>2015</v>
      </c>
      <c r="B20" s="57">
        <v>64879</v>
      </c>
      <c r="C20" s="52">
        <v>17</v>
      </c>
      <c r="D20" s="57">
        <v>1070</v>
      </c>
      <c r="E20" s="59">
        <v>3459</v>
      </c>
      <c r="F20" s="57">
        <v>9762</v>
      </c>
      <c r="G20" s="59">
        <v>22855</v>
      </c>
      <c r="H20" s="57">
        <v>21563</v>
      </c>
      <c r="I20" s="57">
        <v>5758</v>
      </c>
      <c r="J20" s="57">
        <v>372</v>
      </c>
      <c r="K20" s="57">
        <v>23</v>
      </c>
      <c r="L20" s="51"/>
    </row>
    <row r="21" spans="1:15" s="52" customFormat="1" ht="12.75" customHeight="1" x14ac:dyDescent="0.2">
      <c r="A21" s="27">
        <v>2016</v>
      </c>
      <c r="B21" s="57">
        <v>63112</v>
      </c>
      <c r="C21" s="52">
        <v>18</v>
      </c>
      <c r="D21" s="57">
        <v>961</v>
      </c>
      <c r="E21" s="59">
        <v>3347</v>
      </c>
      <c r="F21" s="57">
        <v>9276</v>
      </c>
      <c r="G21" s="59">
        <v>21817</v>
      </c>
      <c r="H21" s="57">
        <v>21350</v>
      </c>
      <c r="I21" s="57">
        <v>5884</v>
      </c>
      <c r="J21" s="57">
        <v>428</v>
      </c>
      <c r="K21" s="57">
        <v>31</v>
      </c>
      <c r="L21" s="51"/>
    </row>
    <row r="22" spans="1:15" s="52" customFormat="1" ht="12.75" customHeight="1" x14ac:dyDescent="0.2">
      <c r="A22" s="27">
        <v>2017</v>
      </c>
      <c r="B22" s="57">
        <v>60555</v>
      </c>
      <c r="C22" s="52">
        <v>12</v>
      </c>
      <c r="D22" s="57">
        <v>952</v>
      </c>
      <c r="E22" s="59">
        <v>3324</v>
      </c>
      <c r="F22" s="57">
        <v>8759</v>
      </c>
      <c r="G22" s="59">
        <v>20292</v>
      </c>
      <c r="H22" s="57">
        <v>20602</v>
      </c>
      <c r="I22" s="57">
        <v>6041</v>
      </c>
      <c r="J22" s="57">
        <v>542</v>
      </c>
      <c r="K22" s="57">
        <v>31</v>
      </c>
      <c r="L22" s="51"/>
    </row>
    <row r="23" spans="1:15" s="52" customFormat="1" ht="12.75" customHeight="1" x14ac:dyDescent="0.2">
      <c r="A23" s="27">
        <v>2018</v>
      </c>
      <c r="B23" s="57">
        <v>57554</v>
      </c>
      <c r="C23" s="52">
        <v>13</v>
      </c>
      <c r="D23" s="57">
        <v>906</v>
      </c>
      <c r="E23" s="59">
        <v>3218</v>
      </c>
      <c r="F23" s="57">
        <v>8313</v>
      </c>
      <c r="G23" s="59">
        <v>18994</v>
      </c>
      <c r="H23" s="57">
        <v>19395</v>
      </c>
      <c r="I23" s="57">
        <v>6122</v>
      </c>
      <c r="J23" s="57">
        <v>540</v>
      </c>
      <c r="K23" s="57">
        <v>53</v>
      </c>
      <c r="L23" s="51"/>
    </row>
    <row r="24" spans="1:15" s="52" customFormat="1" ht="12.75" customHeight="1" x14ac:dyDescent="0.2">
      <c r="A24" s="27">
        <v>2019</v>
      </c>
      <c r="B24" s="57">
        <v>55741</v>
      </c>
      <c r="C24" s="52">
        <v>14</v>
      </c>
      <c r="D24" s="57">
        <v>856</v>
      </c>
      <c r="E24" s="59">
        <v>3309</v>
      </c>
      <c r="F24" s="57">
        <v>7962</v>
      </c>
      <c r="G24" s="59">
        <v>18137</v>
      </c>
      <c r="H24" s="57">
        <v>18876</v>
      </c>
      <c r="I24" s="57">
        <v>6004</v>
      </c>
      <c r="J24" s="57">
        <v>544</v>
      </c>
      <c r="K24" s="57">
        <v>39</v>
      </c>
      <c r="L24" s="51"/>
    </row>
    <row r="25" spans="1:15" s="52" customFormat="1" ht="12.75" customHeight="1" x14ac:dyDescent="0.2">
      <c r="A25" s="27">
        <v>2020</v>
      </c>
      <c r="B25" s="57">
        <v>52357</v>
      </c>
      <c r="C25" s="52">
        <v>8</v>
      </c>
      <c r="D25" s="57">
        <v>761</v>
      </c>
      <c r="E25" s="59">
        <v>3214</v>
      </c>
      <c r="F25" s="57">
        <v>7729</v>
      </c>
      <c r="G25" s="59">
        <v>16918</v>
      </c>
      <c r="H25" s="57">
        <v>17560</v>
      </c>
      <c r="I25" s="57">
        <v>5630</v>
      </c>
      <c r="J25" s="57">
        <v>506</v>
      </c>
      <c r="K25" s="57">
        <v>31</v>
      </c>
      <c r="L25" s="51"/>
    </row>
    <row r="26" spans="1:15" s="52" customFormat="1" ht="12.75" customHeight="1" x14ac:dyDescent="0.2">
      <c r="A26" s="27">
        <v>2021</v>
      </c>
      <c r="B26" s="57">
        <v>51366</v>
      </c>
      <c r="C26" s="52">
        <v>6</v>
      </c>
      <c r="D26" s="57">
        <v>619</v>
      </c>
      <c r="E26" s="59">
        <v>2842</v>
      </c>
      <c r="F26" s="57">
        <v>7243</v>
      </c>
      <c r="G26" s="59">
        <v>16867</v>
      </c>
      <c r="H26" s="57">
        <v>17473</v>
      </c>
      <c r="I26" s="57">
        <v>5662</v>
      </c>
      <c r="J26" s="57">
        <v>611</v>
      </c>
      <c r="K26" s="57">
        <v>43</v>
      </c>
      <c r="L26" s="51"/>
    </row>
    <row r="27" spans="1:15" s="52" customFormat="1" ht="12.75" customHeight="1" x14ac:dyDescent="0.2">
      <c r="A27" s="27">
        <v>2022</v>
      </c>
      <c r="B27" s="57">
        <v>50961</v>
      </c>
      <c r="C27" s="52">
        <v>11</v>
      </c>
      <c r="D27" s="57">
        <v>713</v>
      </c>
      <c r="E27" s="59">
        <v>2971</v>
      </c>
      <c r="F27" s="57">
        <v>7556</v>
      </c>
      <c r="G27" s="59">
        <v>16461</v>
      </c>
      <c r="H27" s="57">
        <v>16921</v>
      </c>
      <c r="I27" s="57">
        <v>5641</v>
      </c>
      <c r="J27" s="57">
        <v>638</v>
      </c>
      <c r="K27" s="57">
        <v>49</v>
      </c>
      <c r="L27" s="51"/>
    </row>
    <row r="28" spans="1:15" s="52" customFormat="1" ht="12.75" customHeight="1" x14ac:dyDescent="0.2">
      <c r="A28" s="27"/>
      <c r="B28" s="59"/>
      <c r="C28" s="59"/>
      <c r="D28" s="59"/>
      <c r="E28" s="59"/>
      <c r="F28" s="59"/>
      <c r="G28" s="59"/>
      <c r="H28" s="59"/>
      <c r="I28" s="59"/>
      <c r="J28" s="59"/>
      <c r="K28" s="59"/>
      <c r="L28" s="51"/>
    </row>
    <row r="29" spans="1:15" s="52" customFormat="1" ht="12.75" customHeight="1" x14ac:dyDescent="0.2">
      <c r="A29" s="27" t="s">
        <v>57</v>
      </c>
      <c r="B29" s="59"/>
      <c r="C29" s="59"/>
      <c r="D29" s="59"/>
      <c r="E29" s="59"/>
      <c r="F29" s="59"/>
      <c r="G29" s="59"/>
      <c r="H29" s="59"/>
      <c r="I29" s="59"/>
      <c r="J29" s="59"/>
      <c r="K29" s="59"/>
      <c r="L29" s="51"/>
      <c r="M29" s="51"/>
      <c r="N29" s="51"/>
      <c r="O29" s="51"/>
    </row>
    <row r="30" spans="1:15" s="52" customFormat="1" ht="12.75" customHeight="1" x14ac:dyDescent="0.2">
      <c r="A30" s="27"/>
      <c r="B30" s="59"/>
      <c r="C30" s="59"/>
      <c r="D30" s="59"/>
      <c r="E30" s="59"/>
      <c r="F30" s="59"/>
      <c r="G30" s="59"/>
      <c r="H30" s="59"/>
      <c r="I30" s="59"/>
      <c r="J30" s="59"/>
      <c r="K30" s="59"/>
      <c r="L30" s="51"/>
      <c r="M30" s="51"/>
      <c r="N30" s="51"/>
      <c r="O30" s="51"/>
    </row>
    <row r="31" spans="1:15" s="52" customFormat="1" ht="12.75" customHeight="1" x14ac:dyDescent="0.2">
      <c r="A31" s="49">
        <v>2008</v>
      </c>
      <c r="B31" s="57">
        <v>40458</v>
      </c>
      <c r="C31" s="58">
        <v>18</v>
      </c>
      <c r="D31" s="57">
        <v>1009</v>
      </c>
      <c r="E31" s="57">
        <v>3581</v>
      </c>
      <c r="F31" s="57">
        <v>8028</v>
      </c>
      <c r="G31" s="57">
        <v>15752</v>
      </c>
      <c r="H31" s="57">
        <v>10180</v>
      </c>
      <c r="I31" s="57">
        <v>1762</v>
      </c>
      <c r="J31" s="58">
        <v>113</v>
      </c>
      <c r="K31" s="58">
        <v>15</v>
      </c>
      <c r="L31" s="51"/>
      <c r="M31" s="51"/>
      <c r="N31" s="51"/>
      <c r="O31" s="51"/>
    </row>
    <row r="32" spans="1:15" s="52" customFormat="1" ht="12.75" customHeight="1" x14ac:dyDescent="0.2">
      <c r="A32" s="27">
        <v>2009</v>
      </c>
      <c r="B32" s="57">
        <v>39258</v>
      </c>
      <c r="C32" s="58">
        <v>15</v>
      </c>
      <c r="D32" s="58">
        <v>897</v>
      </c>
      <c r="E32" s="57">
        <v>3093</v>
      </c>
      <c r="F32" s="57">
        <v>7201</v>
      </c>
      <c r="G32" s="57">
        <v>15345</v>
      </c>
      <c r="H32" s="57">
        <v>10569</v>
      </c>
      <c r="I32" s="57">
        <v>1973</v>
      </c>
      <c r="J32" s="58">
        <v>142</v>
      </c>
      <c r="K32" s="58">
        <v>23</v>
      </c>
      <c r="L32" s="51"/>
      <c r="M32" s="51"/>
      <c r="N32" s="51"/>
      <c r="O32" s="51"/>
    </row>
    <row r="33" spans="1:15" s="52" customFormat="1" ht="12.75" customHeight="1" x14ac:dyDescent="0.2">
      <c r="A33" s="27">
        <v>2010</v>
      </c>
      <c r="B33" s="59">
        <v>37794</v>
      </c>
      <c r="C33" s="59">
        <v>17</v>
      </c>
      <c r="D33" s="59">
        <v>725</v>
      </c>
      <c r="E33" s="59">
        <v>2733</v>
      </c>
      <c r="F33" s="59">
        <v>6786</v>
      </c>
      <c r="G33" s="59">
        <v>14506</v>
      </c>
      <c r="H33" s="59">
        <v>10868</v>
      </c>
      <c r="I33" s="59">
        <v>2018</v>
      </c>
      <c r="J33" s="59">
        <v>127</v>
      </c>
      <c r="K33" s="59">
        <v>14</v>
      </c>
      <c r="L33" s="51"/>
      <c r="M33" s="51"/>
      <c r="N33" s="51"/>
      <c r="O33" s="51"/>
    </row>
    <row r="34" spans="1:15" s="52" customFormat="1" ht="12.75" customHeight="1" x14ac:dyDescent="0.2">
      <c r="A34" s="27">
        <v>2011</v>
      </c>
      <c r="B34" s="59">
        <v>36998</v>
      </c>
      <c r="C34" s="59">
        <v>19</v>
      </c>
      <c r="D34" s="59">
        <v>708</v>
      </c>
      <c r="E34" s="59">
        <v>2385</v>
      </c>
      <c r="F34" s="59">
        <v>6179</v>
      </c>
      <c r="G34" s="59">
        <v>14217</v>
      </c>
      <c r="H34" s="59">
        <v>11122</v>
      </c>
      <c r="I34" s="59">
        <v>2229</v>
      </c>
      <c r="J34" s="59">
        <v>127</v>
      </c>
      <c r="K34" s="59">
        <v>12</v>
      </c>
      <c r="L34" s="51"/>
      <c r="M34" s="51"/>
      <c r="N34" s="51"/>
      <c r="O34" s="51"/>
    </row>
    <row r="35" spans="1:15" s="52" customFormat="1" ht="12.75" customHeight="1" x14ac:dyDescent="0.2">
      <c r="A35" s="27">
        <v>2012</v>
      </c>
      <c r="B35" s="59">
        <v>35632</v>
      </c>
      <c r="C35" s="59">
        <v>11</v>
      </c>
      <c r="D35" s="59">
        <v>647</v>
      </c>
      <c r="E35" s="59">
        <v>2317</v>
      </c>
      <c r="F35" s="59">
        <v>5835</v>
      </c>
      <c r="G35" s="59">
        <v>12997</v>
      </c>
      <c r="H35" s="59">
        <v>11187</v>
      </c>
      <c r="I35" s="59">
        <v>2476</v>
      </c>
      <c r="J35" s="59">
        <v>140</v>
      </c>
      <c r="K35" s="59">
        <v>22</v>
      </c>
      <c r="L35" s="51"/>
      <c r="M35" s="51"/>
      <c r="N35" s="51"/>
      <c r="O35" s="51"/>
    </row>
    <row r="36" spans="1:15" s="52" customFormat="1" ht="12.75" customHeight="1" x14ac:dyDescent="0.2">
      <c r="A36" s="27">
        <v>2013</v>
      </c>
      <c r="B36" s="59">
        <v>33583</v>
      </c>
      <c r="C36" s="59">
        <v>14</v>
      </c>
      <c r="D36" s="59">
        <v>586</v>
      </c>
      <c r="E36" s="59">
        <v>1987</v>
      </c>
      <c r="F36" s="59">
        <v>5316</v>
      </c>
      <c r="G36" s="59">
        <v>12171</v>
      </c>
      <c r="H36" s="59">
        <v>10785</v>
      </c>
      <c r="I36" s="59">
        <v>2568</v>
      </c>
      <c r="J36" s="59">
        <v>148</v>
      </c>
      <c r="K36" s="59">
        <v>8</v>
      </c>
      <c r="L36" s="51"/>
      <c r="M36" s="51"/>
      <c r="N36" s="51"/>
      <c r="O36" s="51"/>
    </row>
    <row r="37" spans="1:15" s="52" customFormat="1" ht="12.75" customHeight="1" x14ac:dyDescent="0.2">
      <c r="A37" s="27">
        <v>2014</v>
      </c>
      <c r="B37" s="59">
        <v>33837</v>
      </c>
      <c r="C37" s="59">
        <v>10</v>
      </c>
      <c r="D37" s="59">
        <v>546</v>
      </c>
      <c r="E37" s="59">
        <v>1891</v>
      </c>
      <c r="F37" s="59">
        <v>5399</v>
      </c>
      <c r="G37" s="59">
        <v>12136</v>
      </c>
      <c r="H37" s="59">
        <v>10882</v>
      </c>
      <c r="I37" s="59">
        <v>2783</v>
      </c>
      <c r="J37" s="59">
        <v>180</v>
      </c>
      <c r="K37" s="59">
        <v>10</v>
      </c>
      <c r="L37" s="51"/>
      <c r="M37" s="51"/>
      <c r="N37" s="51"/>
      <c r="O37" s="51"/>
    </row>
    <row r="38" spans="1:15" s="52" customFormat="1" ht="12.75" customHeight="1" x14ac:dyDescent="0.2">
      <c r="A38" s="27">
        <v>2015</v>
      </c>
      <c r="B38" s="59">
        <v>33390</v>
      </c>
      <c r="C38" s="59">
        <v>11</v>
      </c>
      <c r="D38" s="59">
        <v>544</v>
      </c>
      <c r="E38" s="59">
        <v>1793</v>
      </c>
      <c r="F38" s="59">
        <v>5122</v>
      </c>
      <c r="G38" s="59">
        <v>11768</v>
      </c>
      <c r="H38" s="59">
        <v>11026</v>
      </c>
      <c r="I38" s="59">
        <v>2921</v>
      </c>
      <c r="J38" s="59">
        <v>187</v>
      </c>
      <c r="K38" s="59">
        <v>18</v>
      </c>
      <c r="L38" s="51"/>
      <c r="M38" s="51"/>
      <c r="N38" s="51"/>
      <c r="O38" s="51"/>
    </row>
    <row r="39" spans="1:15" s="52" customFormat="1" ht="12.75" customHeight="1" x14ac:dyDescent="0.2">
      <c r="A39" s="27">
        <v>2016</v>
      </c>
      <c r="B39" s="59">
        <v>32372</v>
      </c>
      <c r="C39" s="59">
        <v>9</v>
      </c>
      <c r="D39" s="59">
        <v>512</v>
      </c>
      <c r="E39" s="59">
        <v>1730</v>
      </c>
      <c r="F39" s="59">
        <v>4787</v>
      </c>
      <c r="G39" s="59">
        <v>11145</v>
      </c>
      <c r="H39" s="59">
        <v>11003</v>
      </c>
      <c r="I39" s="59">
        <v>2969</v>
      </c>
      <c r="J39" s="59">
        <v>205</v>
      </c>
      <c r="K39" s="59">
        <v>12</v>
      </c>
      <c r="L39" s="51"/>
      <c r="M39" s="51"/>
      <c r="N39" s="51"/>
      <c r="O39" s="51"/>
    </row>
    <row r="40" spans="1:15" s="52" customFormat="1" ht="12.75" customHeight="1" x14ac:dyDescent="0.2">
      <c r="A40" s="27">
        <v>2017</v>
      </c>
      <c r="B40" s="59">
        <v>31136</v>
      </c>
      <c r="C40" s="59">
        <v>5</v>
      </c>
      <c r="D40" s="59">
        <v>456</v>
      </c>
      <c r="E40" s="59">
        <v>1717</v>
      </c>
      <c r="F40" s="59">
        <v>4440</v>
      </c>
      <c r="G40" s="59">
        <v>10454</v>
      </c>
      <c r="H40" s="59">
        <v>10666</v>
      </c>
      <c r="I40" s="59">
        <v>3103</v>
      </c>
      <c r="J40" s="59">
        <v>279</v>
      </c>
      <c r="K40" s="59">
        <v>16</v>
      </c>
      <c r="L40" s="51"/>
      <c r="M40" s="51"/>
      <c r="N40" s="51"/>
      <c r="O40" s="51"/>
    </row>
    <row r="41" spans="1:15" s="52" customFormat="1" ht="12.75" customHeight="1" x14ac:dyDescent="0.2">
      <c r="A41" s="27">
        <v>2018</v>
      </c>
      <c r="B41" s="59">
        <v>29569</v>
      </c>
      <c r="C41" s="59">
        <v>8</v>
      </c>
      <c r="D41" s="59">
        <v>446</v>
      </c>
      <c r="E41" s="59">
        <v>1645</v>
      </c>
      <c r="F41" s="59">
        <v>4181</v>
      </c>
      <c r="G41" s="59">
        <v>9771</v>
      </c>
      <c r="H41" s="59">
        <v>10150</v>
      </c>
      <c r="I41" s="59">
        <v>3099</v>
      </c>
      <c r="J41" s="59">
        <v>242</v>
      </c>
      <c r="K41" s="59">
        <v>27</v>
      </c>
      <c r="L41" s="51"/>
      <c r="M41" s="51"/>
      <c r="N41" s="51"/>
      <c r="O41" s="51"/>
    </row>
    <row r="42" spans="1:15" s="52" customFormat="1" ht="12.75" customHeight="1" x14ac:dyDescent="0.2">
      <c r="A42" s="27">
        <v>2019</v>
      </c>
      <c r="B42" s="57">
        <v>28753</v>
      </c>
      <c r="C42" s="58">
        <v>7</v>
      </c>
      <c r="D42" s="58">
        <v>459</v>
      </c>
      <c r="E42" s="58">
        <v>1648</v>
      </c>
      <c r="F42" s="57">
        <v>4145</v>
      </c>
      <c r="G42" s="58">
        <v>9260</v>
      </c>
      <c r="H42" s="58">
        <v>9804</v>
      </c>
      <c r="I42" s="58">
        <v>3120</v>
      </c>
      <c r="J42" s="58">
        <v>291</v>
      </c>
      <c r="K42" s="51">
        <v>19</v>
      </c>
      <c r="M42" s="51"/>
      <c r="N42" s="51"/>
      <c r="O42" s="51"/>
    </row>
    <row r="43" spans="1:15" s="52" customFormat="1" ht="12.75" customHeight="1" x14ac:dyDescent="0.2">
      <c r="A43" s="27">
        <v>2020</v>
      </c>
      <c r="B43" s="57">
        <v>26847</v>
      </c>
      <c r="C43" s="58">
        <v>4</v>
      </c>
      <c r="D43" s="58">
        <v>404</v>
      </c>
      <c r="E43" s="58">
        <v>1686</v>
      </c>
      <c r="F43" s="57">
        <v>3921</v>
      </c>
      <c r="G43" s="58">
        <v>8678</v>
      </c>
      <c r="H43" s="58">
        <v>8957</v>
      </c>
      <c r="I43" s="58">
        <v>2924</v>
      </c>
      <c r="J43" s="58">
        <v>252</v>
      </c>
      <c r="K43" s="51">
        <v>21</v>
      </c>
      <c r="M43" s="51"/>
      <c r="N43" s="51"/>
      <c r="O43" s="51"/>
    </row>
    <row r="44" spans="1:15" s="52" customFormat="1" ht="12.75" customHeight="1" x14ac:dyDescent="0.2">
      <c r="A44" s="27">
        <v>2021</v>
      </c>
      <c r="B44" s="57">
        <v>26600</v>
      </c>
      <c r="C44" s="58">
        <v>3</v>
      </c>
      <c r="D44" s="58">
        <v>309</v>
      </c>
      <c r="E44" s="58">
        <v>1443</v>
      </c>
      <c r="F44" s="57">
        <v>3717</v>
      </c>
      <c r="G44" s="58">
        <v>8800</v>
      </c>
      <c r="H44" s="58">
        <v>9068</v>
      </c>
      <c r="I44" s="58">
        <v>2927</v>
      </c>
      <c r="J44" s="58">
        <v>306</v>
      </c>
      <c r="K44" s="51">
        <v>27</v>
      </c>
      <c r="M44" s="51"/>
      <c r="N44" s="51"/>
      <c r="O44" s="51"/>
    </row>
    <row r="45" spans="1:15" s="52" customFormat="1" ht="12.75" customHeight="1" x14ac:dyDescent="0.2">
      <c r="A45" s="27">
        <v>2022</v>
      </c>
      <c r="B45" s="57">
        <v>26161</v>
      </c>
      <c r="C45" s="58">
        <v>6</v>
      </c>
      <c r="D45" s="58">
        <v>379</v>
      </c>
      <c r="E45" s="58">
        <v>1582</v>
      </c>
      <c r="F45" s="57">
        <v>3835</v>
      </c>
      <c r="G45" s="58">
        <v>8483</v>
      </c>
      <c r="H45" s="58">
        <v>8698</v>
      </c>
      <c r="I45" s="58">
        <v>2848</v>
      </c>
      <c r="J45" s="58">
        <v>306</v>
      </c>
      <c r="K45" s="51">
        <v>24</v>
      </c>
      <c r="M45" s="51"/>
      <c r="N45" s="51"/>
      <c r="O45" s="51"/>
    </row>
    <row r="46" spans="1:15" s="52" customFormat="1" ht="12.75" customHeight="1" x14ac:dyDescent="0.2">
      <c r="A46" s="27"/>
      <c r="B46" s="57"/>
      <c r="C46" s="58"/>
      <c r="D46" s="58"/>
      <c r="E46" s="58"/>
      <c r="F46" s="58"/>
      <c r="G46" s="57"/>
      <c r="H46" s="58"/>
      <c r="I46" s="58"/>
      <c r="J46" s="58"/>
      <c r="K46" s="58"/>
      <c r="L46" s="51"/>
      <c r="M46" s="51"/>
      <c r="N46" s="51"/>
      <c r="O46" s="51"/>
    </row>
    <row r="47" spans="1:15" s="52" customFormat="1" ht="12.75" customHeight="1" x14ac:dyDescent="0.2">
      <c r="A47" s="27" t="s">
        <v>58</v>
      </c>
      <c r="B47" s="59"/>
      <c r="C47" s="59"/>
      <c r="D47" s="59"/>
      <c r="E47" s="59"/>
      <c r="F47" s="59"/>
      <c r="G47" s="59"/>
      <c r="H47" s="59"/>
      <c r="I47" s="59"/>
      <c r="J47" s="59"/>
      <c r="K47" s="59"/>
      <c r="L47" s="51"/>
      <c r="M47" s="51"/>
      <c r="N47" s="51"/>
      <c r="O47" s="51"/>
    </row>
    <row r="48" spans="1:15" s="52" customFormat="1" ht="12.75" customHeight="1" x14ac:dyDescent="0.2">
      <c r="A48" s="27"/>
      <c r="B48" s="59"/>
      <c r="C48" s="59"/>
      <c r="D48" s="59"/>
      <c r="E48" s="59"/>
      <c r="F48" s="59"/>
      <c r="G48" s="59"/>
      <c r="H48" s="59"/>
      <c r="I48" s="59"/>
      <c r="J48" s="59"/>
      <c r="K48" s="59"/>
      <c r="L48" s="51"/>
      <c r="M48" s="51"/>
      <c r="N48" s="51"/>
      <c r="O48" s="51"/>
    </row>
    <row r="49" spans="1:15" s="52" customFormat="1" ht="12.75" customHeight="1" x14ac:dyDescent="0.2">
      <c r="A49" s="27">
        <v>2008</v>
      </c>
      <c r="B49" s="57">
        <v>38283</v>
      </c>
      <c r="C49" s="58">
        <v>18</v>
      </c>
      <c r="D49" s="58">
        <v>937</v>
      </c>
      <c r="E49" s="57">
        <v>3268</v>
      </c>
      <c r="F49" s="57">
        <v>7585</v>
      </c>
      <c r="G49" s="57">
        <v>14878</v>
      </c>
      <c r="H49" s="57">
        <v>9699</v>
      </c>
      <c r="I49" s="57">
        <v>1759</v>
      </c>
      <c r="J49" s="58">
        <v>129</v>
      </c>
      <c r="K49" s="58">
        <v>10</v>
      </c>
      <c r="L49" s="51"/>
      <c r="M49" s="51"/>
      <c r="N49" s="51"/>
      <c r="O49" s="51"/>
    </row>
    <row r="50" spans="1:15" s="52" customFormat="1" ht="12.75" customHeight="1" x14ac:dyDescent="0.2">
      <c r="A50" s="27">
        <v>2009</v>
      </c>
      <c r="B50" s="57">
        <v>36634</v>
      </c>
      <c r="C50" s="58">
        <v>13</v>
      </c>
      <c r="D50" s="58">
        <v>844</v>
      </c>
      <c r="E50" s="57">
        <v>2886</v>
      </c>
      <c r="F50" s="57">
        <v>6721</v>
      </c>
      <c r="G50" s="57">
        <v>14333</v>
      </c>
      <c r="H50" s="57">
        <v>9797</v>
      </c>
      <c r="I50" s="57">
        <v>1892</v>
      </c>
      <c r="J50" s="58">
        <v>138</v>
      </c>
      <c r="K50" s="58">
        <v>10</v>
      </c>
      <c r="L50" s="51"/>
      <c r="M50" s="51"/>
      <c r="N50" s="51"/>
      <c r="O50" s="51"/>
    </row>
    <row r="51" spans="1:15" s="52" customFormat="1" ht="12.75" customHeight="1" x14ac:dyDescent="0.2">
      <c r="A51" s="27">
        <v>2010</v>
      </c>
      <c r="B51" s="59">
        <v>35982</v>
      </c>
      <c r="C51" s="59">
        <v>5</v>
      </c>
      <c r="D51" s="59">
        <v>638</v>
      </c>
      <c r="E51" s="59">
        <v>2649</v>
      </c>
      <c r="F51" s="59">
        <v>6272</v>
      </c>
      <c r="G51" s="59">
        <v>13847</v>
      </c>
      <c r="H51" s="59">
        <v>10417</v>
      </c>
      <c r="I51" s="59">
        <v>2001</v>
      </c>
      <c r="J51" s="59">
        <v>144</v>
      </c>
      <c r="K51" s="59">
        <v>9</v>
      </c>
      <c r="L51" s="51"/>
      <c r="M51" s="51"/>
      <c r="N51" s="51"/>
      <c r="O51" s="51"/>
    </row>
    <row r="52" spans="1:15" s="52" customFormat="1" ht="12.75" customHeight="1" x14ac:dyDescent="0.2">
      <c r="A52" s="27">
        <v>2011</v>
      </c>
      <c r="B52" s="59">
        <v>35025</v>
      </c>
      <c r="C52" s="59">
        <v>15</v>
      </c>
      <c r="D52" s="59">
        <v>638</v>
      </c>
      <c r="E52" s="59">
        <v>2277</v>
      </c>
      <c r="F52" s="59">
        <v>5806</v>
      </c>
      <c r="G52" s="59">
        <v>13308</v>
      </c>
      <c r="H52" s="59">
        <v>10632</v>
      </c>
      <c r="I52" s="59">
        <v>2193</v>
      </c>
      <c r="J52" s="59">
        <v>144</v>
      </c>
      <c r="K52" s="59">
        <v>12</v>
      </c>
      <c r="L52" s="51"/>
      <c r="M52" s="51"/>
      <c r="N52" s="51"/>
      <c r="O52" s="51"/>
    </row>
    <row r="53" spans="1:15" s="52" customFormat="1" ht="12.75" customHeight="1" x14ac:dyDescent="0.2">
      <c r="A53" s="27">
        <v>2012</v>
      </c>
      <c r="B53" s="59">
        <v>33742</v>
      </c>
      <c r="C53" s="59">
        <v>9</v>
      </c>
      <c r="D53" s="59">
        <v>590</v>
      </c>
      <c r="E53" s="59">
        <v>2150</v>
      </c>
      <c r="F53" s="59">
        <v>5413</v>
      </c>
      <c r="G53" s="59">
        <v>12431</v>
      </c>
      <c r="H53" s="59">
        <v>10604</v>
      </c>
      <c r="I53" s="59">
        <v>2388</v>
      </c>
      <c r="J53" s="59">
        <v>144</v>
      </c>
      <c r="K53" s="59">
        <v>13</v>
      </c>
      <c r="L53" s="51"/>
      <c r="M53" s="51"/>
      <c r="N53" s="51"/>
      <c r="O53" s="51"/>
    </row>
    <row r="54" spans="1:15" s="52" customFormat="1" ht="12.75" customHeight="1" x14ac:dyDescent="0.2">
      <c r="A54" s="27">
        <v>2013</v>
      </c>
      <c r="B54" s="59">
        <v>31760</v>
      </c>
      <c r="C54" s="59">
        <v>12</v>
      </c>
      <c r="D54" s="59">
        <v>533</v>
      </c>
      <c r="E54" s="59">
        <v>1859</v>
      </c>
      <c r="F54" s="59">
        <v>5039</v>
      </c>
      <c r="G54" s="59">
        <v>11513</v>
      </c>
      <c r="H54" s="59">
        <v>10198</v>
      </c>
      <c r="I54" s="59">
        <v>2456</v>
      </c>
      <c r="J54" s="59">
        <v>141</v>
      </c>
      <c r="K54" s="59">
        <v>9</v>
      </c>
      <c r="L54" s="51"/>
    </row>
    <row r="55" spans="1:15" s="52" customFormat="1" ht="12.75" customHeight="1" x14ac:dyDescent="0.2">
      <c r="A55" s="27">
        <v>2014</v>
      </c>
      <c r="B55" s="59">
        <v>31668</v>
      </c>
      <c r="C55" s="59">
        <v>15</v>
      </c>
      <c r="D55" s="59">
        <v>505</v>
      </c>
      <c r="E55" s="59">
        <v>1803</v>
      </c>
      <c r="F55" s="59">
        <v>4816</v>
      </c>
      <c r="G55" s="59">
        <v>11141</v>
      </c>
      <c r="H55" s="59">
        <v>10522</v>
      </c>
      <c r="I55" s="59">
        <v>2688</v>
      </c>
      <c r="J55" s="59">
        <v>160</v>
      </c>
      <c r="K55" s="59">
        <v>18</v>
      </c>
      <c r="L55" s="51"/>
    </row>
    <row r="56" spans="1:15" s="52" customFormat="1" ht="12.75" customHeight="1" x14ac:dyDescent="0.2">
      <c r="A56" s="27">
        <v>2015</v>
      </c>
      <c r="B56" s="59">
        <v>31489</v>
      </c>
      <c r="C56" s="59">
        <v>6</v>
      </c>
      <c r="D56" s="59">
        <v>526</v>
      </c>
      <c r="E56" s="59">
        <v>1666</v>
      </c>
      <c r="F56" s="59">
        <v>4640</v>
      </c>
      <c r="G56" s="59">
        <v>11087</v>
      </c>
      <c r="H56" s="59">
        <v>10537</v>
      </c>
      <c r="I56" s="59">
        <v>2837</v>
      </c>
      <c r="J56" s="59">
        <v>185</v>
      </c>
      <c r="K56" s="59">
        <v>5</v>
      </c>
      <c r="L56" s="51"/>
    </row>
    <row r="57" spans="1:15" s="52" customFormat="1" ht="12.75" customHeight="1" x14ac:dyDescent="0.2">
      <c r="A57" s="27">
        <v>2016</v>
      </c>
      <c r="B57" s="59">
        <v>30740</v>
      </c>
      <c r="C57" s="59">
        <v>9</v>
      </c>
      <c r="D57" s="59">
        <v>449</v>
      </c>
      <c r="E57" s="59">
        <v>1617</v>
      </c>
      <c r="F57" s="59">
        <v>4489</v>
      </c>
      <c r="G57" s="59">
        <v>10672</v>
      </c>
      <c r="H57" s="59">
        <v>10347</v>
      </c>
      <c r="I57" s="59">
        <v>2915</v>
      </c>
      <c r="J57" s="59">
        <v>223</v>
      </c>
      <c r="K57" s="59">
        <v>19</v>
      </c>
      <c r="L57" s="51"/>
    </row>
    <row r="58" spans="1:15" s="52" customFormat="1" ht="12.75" customHeight="1" x14ac:dyDescent="0.2">
      <c r="A58" s="27">
        <v>2017</v>
      </c>
      <c r="B58" s="59">
        <v>29419</v>
      </c>
      <c r="C58" s="59">
        <v>7</v>
      </c>
      <c r="D58" s="59">
        <v>496</v>
      </c>
      <c r="E58" s="59">
        <v>1607</v>
      </c>
      <c r="F58" s="59">
        <v>4319</v>
      </c>
      <c r="G58" s="59">
        <v>9838</v>
      </c>
      <c r="H58" s="59">
        <v>9936</v>
      </c>
      <c r="I58" s="59">
        <v>2938</v>
      </c>
      <c r="J58" s="59">
        <v>263</v>
      </c>
      <c r="K58" s="59">
        <v>15</v>
      </c>
      <c r="L58" s="51"/>
    </row>
    <row r="59" spans="1:15" s="52" customFormat="1" ht="12.75" customHeight="1" x14ac:dyDescent="0.2">
      <c r="A59" s="27">
        <v>2018</v>
      </c>
      <c r="B59" s="59">
        <v>27985</v>
      </c>
      <c r="C59" s="59">
        <v>5</v>
      </c>
      <c r="D59" s="59">
        <v>460</v>
      </c>
      <c r="E59" s="59">
        <v>1573</v>
      </c>
      <c r="F59" s="59">
        <v>4132</v>
      </c>
      <c r="G59" s="59">
        <v>9223</v>
      </c>
      <c r="H59" s="59">
        <v>9245</v>
      </c>
      <c r="I59" s="59">
        <v>3023</v>
      </c>
      <c r="J59" s="59">
        <v>298</v>
      </c>
      <c r="K59" s="59">
        <v>26</v>
      </c>
      <c r="L59" s="51"/>
    </row>
    <row r="60" spans="1:15" s="52" customFormat="1" ht="12.75" customHeight="1" x14ac:dyDescent="0.2">
      <c r="A60" s="27">
        <v>2019</v>
      </c>
      <c r="B60" s="59">
        <v>26988</v>
      </c>
      <c r="C60" s="59">
        <v>7</v>
      </c>
      <c r="D60" s="59">
        <v>397</v>
      </c>
      <c r="E60" s="59">
        <v>1661</v>
      </c>
      <c r="F60" s="59">
        <v>3817</v>
      </c>
      <c r="G60" s="59">
        <v>8877</v>
      </c>
      <c r="H60" s="59">
        <v>9072</v>
      </c>
      <c r="I60" s="59">
        <v>2884</v>
      </c>
      <c r="J60" s="59">
        <v>253</v>
      </c>
      <c r="K60" s="59">
        <v>20</v>
      </c>
      <c r="L60" s="51"/>
    </row>
    <row r="61" spans="1:15" s="52" customFormat="1" ht="12.75" customHeight="1" x14ac:dyDescent="0.2">
      <c r="A61" s="27">
        <v>2020</v>
      </c>
      <c r="B61" s="59">
        <v>25510</v>
      </c>
      <c r="C61" s="59">
        <v>4</v>
      </c>
      <c r="D61" s="59">
        <v>357</v>
      </c>
      <c r="E61" s="59">
        <v>1528</v>
      </c>
      <c r="F61" s="59">
        <v>3808</v>
      </c>
      <c r="G61" s="59">
        <v>8240</v>
      </c>
      <c r="H61" s="59">
        <v>8603</v>
      </c>
      <c r="I61" s="59">
        <v>2706</v>
      </c>
      <c r="J61" s="59">
        <v>254</v>
      </c>
      <c r="K61" s="59">
        <v>10</v>
      </c>
      <c r="L61" s="51"/>
    </row>
    <row r="62" spans="1:15" s="52" customFormat="1" ht="12.75" customHeight="1" x14ac:dyDescent="0.2">
      <c r="A62" s="27">
        <v>2021</v>
      </c>
      <c r="B62" s="59">
        <v>24766</v>
      </c>
      <c r="C62" s="59">
        <v>3</v>
      </c>
      <c r="D62" s="59">
        <v>310</v>
      </c>
      <c r="E62" s="59">
        <v>1399</v>
      </c>
      <c r="F62" s="59">
        <v>3526</v>
      </c>
      <c r="G62" s="59">
        <v>8067</v>
      </c>
      <c r="H62" s="59">
        <v>8405</v>
      </c>
      <c r="I62" s="59">
        <v>2735</v>
      </c>
      <c r="J62" s="59">
        <v>305</v>
      </c>
      <c r="K62" s="59">
        <v>16</v>
      </c>
      <c r="L62" s="51"/>
    </row>
    <row r="63" spans="1:15" s="52" customFormat="1" ht="12.75" customHeight="1" x14ac:dyDescent="0.2">
      <c r="A63" s="27">
        <v>2022</v>
      </c>
      <c r="B63" s="59">
        <v>24800</v>
      </c>
      <c r="C63" s="59">
        <v>5</v>
      </c>
      <c r="D63" s="59">
        <v>334</v>
      </c>
      <c r="E63" s="59">
        <v>1389</v>
      </c>
      <c r="F63" s="59">
        <v>3721</v>
      </c>
      <c r="G63" s="59">
        <v>7978</v>
      </c>
      <c r="H63" s="59">
        <v>8223</v>
      </c>
      <c r="I63" s="59">
        <v>2793</v>
      </c>
      <c r="J63" s="59">
        <v>332</v>
      </c>
      <c r="K63" s="59">
        <v>25</v>
      </c>
      <c r="L63" s="51"/>
    </row>
    <row r="64" spans="1:15" s="52" customFormat="1" ht="12.75" customHeight="1" x14ac:dyDescent="0.2">
      <c r="A64" s="27"/>
      <c r="B64" s="59"/>
      <c r="C64" s="59"/>
      <c r="D64" s="59"/>
      <c r="E64" s="59"/>
      <c r="F64" s="59"/>
      <c r="G64" s="59"/>
      <c r="H64" s="59"/>
      <c r="I64" s="59"/>
      <c r="J64" s="59"/>
      <c r="K64" s="59"/>
      <c r="L64" s="51"/>
      <c r="M64" s="51"/>
      <c r="N64" s="51"/>
      <c r="O64" s="51"/>
    </row>
    <row r="65" spans="1:15" s="52" customFormat="1" ht="12.75" customHeight="1" x14ac:dyDescent="0.2">
      <c r="A65" s="27" t="s">
        <v>128</v>
      </c>
      <c r="B65" s="59"/>
      <c r="C65" s="59"/>
      <c r="D65" s="59"/>
      <c r="E65" s="59"/>
      <c r="F65" s="59"/>
      <c r="G65" s="59"/>
      <c r="H65" s="59"/>
      <c r="I65" s="59"/>
      <c r="J65" s="59"/>
      <c r="K65" s="59"/>
      <c r="L65" s="51"/>
      <c r="M65" s="51"/>
      <c r="N65" s="51"/>
      <c r="O65" s="51"/>
    </row>
    <row r="66" spans="1:15" s="52" customFormat="1" ht="12.75" customHeight="1" x14ac:dyDescent="0.2">
      <c r="A66" s="27"/>
      <c r="B66" s="59"/>
      <c r="C66" s="59"/>
      <c r="D66" s="59"/>
      <c r="E66" s="59"/>
      <c r="F66" s="59"/>
      <c r="G66" s="59"/>
      <c r="H66" s="59"/>
      <c r="I66" s="59"/>
      <c r="J66" s="59"/>
      <c r="K66" s="59"/>
      <c r="L66" s="51"/>
      <c r="M66" s="51"/>
      <c r="N66" s="51"/>
      <c r="O66" s="51"/>
    </row>
    <row r="67" spans="1:15" s="52" customFormat="1" ht="12.75" customHeight="1" x14ac:dyDescent="0.2">
      <c r="A67" s="27" t="s">
        <v>56</v>
      </c>
      <c r="B67" s="59"/>
      <c r="C67" s="59"/>
      <c r="D67" s="59"/>
      <c r="E67" s="59"/>
      <c r="F67" s="59"/>
      <c r="G67" s="59"/>
      <c r="H67" s="59"/>
      <c r="I67" s="59"/>
      <c r="J67" s="59"/>
      <c r="K67" s="59"/>
      <c r="L67" s="51"/>
      <c r="M67" s="51"/>
      <c r="N67" s="51"/>
      <c r="O67" s="51"/>
    </row>
    <row r="68" spans="1:15" s="52" customFormat="1" ht="12.75" customHeight="1" x14ac:dyDescent="0.2">
      <c r="A68" s="27"/>
      <c r="B68" s="59"/>
      <c r="C68" s="59"/>
      <c r="D68" s="59"/>
      <c r="E68" s="59"/>
      <c r="F68" s="59"/>
      <c r="G68" s="59"/>
      <c r="H68" s="59"/>
      <c r="I68" s="59"/>
      <c r="J68" s="59"/>
      <c r="K68" s="59"/>
      <c r="L68" s="51"/>
      <c r="M68" s="51"/>
      <c r="N68" s="51"/>
      <c r="O68" s="51"/>
    </row>
    <row r="69" spans="1:15" s="52" customFormat="1" ht="12.75" customHeight="1" x14ac:dyDescent="0.2">
      <c r="A69" s="27">
        <v>2008</v>
      </c>
      <c r="B69" s="155">
        <v>100</v>
      </c>
      <c r="C69" s="154">
        <v>4.5719510801234424E-2</v>
      </c>
      <c r="D69" s="154">
        <v>2.4713935560889499</v>
      </c>
      <c r="E69" s="154">
        <v>8.698136929934849</v>
      </c>
      <c r="F69" s="154">
        <v>19.828297837213142</v>
      </c>
      <c r="G69" s="154">
        <v>38.899683773383629</v>
      </c>
      <c r="H69" s="154">
        <v>25.246059867159421</v>
      </c>
      <c r="I69" s="154">
        <v>4.4716221536429561</v>
      </c>
      <c r="J69" s="154">
        <v>0.307336711497187</v>
      </c>
      <c r="K69" s="154">
        <v>3.1749660278635017E-2</v>
      </c>
      <c r="L69" s="51"/>
      <c r="M69" s="51"/>
      <c r="N69" s="51"/>
      <c r="O69" s="51"/>
    </row>
    <row r="70" spans="1:15" s="52" customFormat="1" ht="12.75" customHeight="1" x14ac:dyDescent="0.2">
      <c r="A70" s="27">
        <v>2009</v>
      </c>
      <c r="B70" s="155">
        <v>100.00000000000001</v>
      </c>
      <c r="C70" s="154">
        <v>3.6894534338270175E-2</v>
      </c>
      <c r="D70" s="154">
        <v>2.2940494386760135</v>
      </c>
      <c r="E70" s="154">
        <v>7.8783007431613346</v>
      </c>
      <c r="F70" s="154">
        <v>18.34448953776419</v>
      </c>
      <c r="G70" s="154">
        <v>39.105571074685081</v>
      </c>
      <c r="H70" s="154">
        <v>26.835503083328945</v>
      </c>
      <c r="I70" s="154">
        <v>5.0927634006219362</v>
      </c>
      <c r="J70" s="154">
        <v>0.36894534338270174</v>
      </c>
      <c r="K70" s="154">
        <v>4.3482844041532707E-2</v>
      </c>
      <c r="L70" s="51"/>
      <c r="M70" s="51"/>
      <c r="N70" s="51"/>
      <c r="O70" s="51"/>
    </row>
    <row r="71" spans="1:15" s="52" customFormat="1" ht="12.75" customHeight="1" x14ac:dyDescent="0.2">
      <c r="A71" s="27">
        <v>2010</v>
      </c>
      <c r="B71" s="155">
        <v>100</v>
      </c>
      <c r="C71" s="154">
        <v>2.9819995662546082E-2</v>
      </c>
      <c r="D71" s="154">
        <v>1.8474842767295596</v>
      </c>
      <c r="E71" s="154">
        <v>7.2950553025374107</v>
      </c>
      <c r="F71" s="154">
        <v>17.699522880069399</v>
      </c>
      <c r="G71" s="154">
        <v>38.431197137280414</v>
      </c>
      <c r="H71" s="154">
        <v>28.850845803513337</v>
      </c>
      <c r="I71" s="154">
        <v>5.4475710258078509</v>
      </c>
      <c r="J71" s="154">
        <v>0.36732812838863588</v>
      </c>
      <c r="K71" s="154">
        <v>3.1175450010843635E-2</v>
      </c>
      <c r="L71" s="51"/>
      <c r="M71" s="51"/>
      <c r="N71" s="51"/>
      <c r="O71" s="51"/>
    </row>
    <row r="72" spans="1:15" s="52" customFormat="1" ht="12.75" customHeight="1" x14ac:dyDescent="0.2">
      <c r="A72" s="27">
        <v>2011</v>
      </c>
      <c r="B72" s="155">
        <v>100</v>
      </c>
      <c r="C72" s="154">
        <v>4.7207142162920178E-2</v>
      </c>
      <c r="D72" s="154">
        <v>1.868847451508546</v>
      </c>
      <c r="E72" s="154">
        <v>6.4729322577509958</v>
      </c>
      <c r="F72" s="154">
        <v>16.640517612429363</v>
      </c>
      <c r="G72" s="154">
        <v>38.216958471599348</v>
      </c>
      <c r="H72" s="154">
        <v>30.204240312122515</v>
      </c>
      <c r="I72" s="154">
        <v>6.1397053718950891</v>
      </c>
      <c r="J72" s="154">
        <v>0.37626869194562851</v>
      </c>
      <c r="K72" s="154">
        <v>3.3322688585590711E-2</v>
      </c>
      <c r="L72" s="51"/>
      <c r="M72" s="51"/>
      <c r="N72" s="51"/>
      <c r="O72" s="51"/>
    </row>
    <row r="73" spans="1:15" s="52" customFormat="1" ht="12.75" customHeight="1" x14ac:dyDescent="0.2">
      <c r="A73" s="27">
        <v>2012</v>
      </c>
      <c r="B73" s="155">
        <v>100.00000000000001</v>
      </c>
      <c r="C73" s="154">
        <v>2.8829244385504656E-2</v>
      </c>
      <c r="D73" s="154">
        <v>1.783088765243463</v>
      </c>
      <c r="E73" s="154">
        <v>6.4390117335024648</v>
      </c>
      <c r="F73" s="154">
        <v>16.213567042407821</v>
      </c>
      <c r="G73" s="154">
        <v>36.653501311730622</v>
      </c>
      <c r="H73" s="154">
        <v>31.410903220226601</v>
      </c>
      <c r="I73" s="154">
        <v>7.0112722345547329</v>
      </c>
      <c r="J73" s="154">
        <v>0.40937527027416609</v>
      </c>
      <c r="K73" s="154">
        <v>5.0451177674633148E-2</v>
      </c>
      <c r="L73" s="51"/>
      <c r="M73" s="51"/>
      <c r="N73" s="51"/>
      <c r="O73" s="51"/>
    </row>
    <row r="74" spans="1:15" s="52" customFormat="1" ht="12.75" customHeight="1" x14ac:dyDescent="0.2">
      <c r="A74" s="27">
        <v>2013</v>
      </c>
      <c r="B74" s="155">
        <v>100</v>
      </c>
      <c r="C74" s="155">
        <v>3.9790031066831946E-2</v>
      </c>
      <c r="D74" s="155">
        <v>1.7125017216840364</v>
      </c>
      <c r="E74" s="155">
        <v>5.8858638262706027</v>
      </c>
      <c r="F74" s="155">
        <v>15.847145065270954</v>
      </c>
      <c r="G74" s="155">
        <v>36.245657530263379</v>
      </c>
      <c r="H74" s="155">
        <v>32.112085456743642</v>
      </c>
      <c r="I74" s="155">
        <v>7.6886583107601423</v>
      </c>
      <c r="J74" s="155">
        <v>0.44228149916593973</v>
      </c>
      <c r="K74" s="155">
        <v>2.6016558774467045E-2</v>
      </c>
      <c r="L74" s="51"/>
    </row>
    <row r="75" spans="1:15" s="52" customFormat="1" ht="12.75" customHeight="1" x14ac:dyDescent="0.2">
      <c r="A75" s="27">
        <v>2014</v>
      </c>
      <c r="B75" s="155">
        <v>100</v>
      </c>
      <c r="C75" s="155">
        <v>3.8165025570567127E-2</v>
      </c>
      <c r="D75" s="155">
        <v>1.6044576749866424</v>
      </c>
      <c r="E75" s="155">
        <v>5.6392641783070001</v>
      </c>
      <c r="F75" s="155">
        <v>15.594229448133731</v>
      </c>
      <c r="G75" s="155">
        <v>35.534692008243645</v>
      </c>
      <c r="H75" s="155">
        <v>32.675368292496756</v>
      </c>
      <c r="I75" s="155">
        <v>8.3520341958629114</v>
      </c>
      <c r="J75" s="155">
        <v>0.51904434775971298</v>
      </c>
      <c r="K75" s="155">
        <v>4.2744828639035191E-2</v>
      </c>
      <c r="L75" s="51"/>
    </row>
    <row r="76" spans="1:15" s="52" customFormat="1" ht="12.75" customHeight="1" x14ac:dyDescent="0.2">
      <c r="A76" s="27">
        <v>2015</v>
      </c>
      <c r="B76" s="155">
        <v>100</v>
      </c>
      <c r="C76" s="155">
        <v>2.6202623344996071E-2</v>
      </c>
      <c r="D76" s="155">
        <v>1.6492239399497528</v>
      </c>
      <c r="E76" s="155">
        <v>5.3314631853142007</v>
      </c>
      <c r="F76" s="155">
        <v>15.046471123167743</v>
      </c>
      <c r="G76" s="155">
        <v>35.227115091169715</v>
      </c>
      <c r="H76" s="155">
        <v>33.235715716950018</v>
      </c>
      <c r="I76" s="155">
        <v>8.8749826600286692</v>
      </c>
      <c r="J76" s="155">
        <v>0.57337505201991401</v>
      </c>
      <c r="K76" s="155">
        <v>3.5450608054994684E-2</v>
      </c>
      <c r="L76" s="51"/>
    </row>
    <row r="77" spans="1:15" s="52" customFormat="1" ht="12.75" customHeight="1" x14ac:dyDescent="0.2">
      <c r="A77" s="27">
        <v>2016</v>
      </c>
      <c r="B77" s="155">
        <v>100</v>
      </c>
      <c r="C77" s="155">
        <v>2.8520725060210424E-2</v>
      </c>
      <c r="D77" s="155">
        <v>1.522689821270123</v>
      </c>
      <c r="E77" s="155">
        <v>5.3032703764735709</v>
      </c>
      <c r="F77" s="155">
        <v>14.697680314361769</v>
      </c>
      <c r="G77" s="155">
        <v>34.568703257700598</v>
      </c>
      <c r="H77" s="155">
        <v>33.828748890860695</v>
      </c>
      <c r="I77" s="155">
        <v>9.3231081252376722</v>
      </c>
      <c r="J77" s="155">
        <v>0.67815946254278114</v>
      </c>
      <c r="K77" s="155">
        <v>4.9119026492584608E-2</v>
      </c>
      <c r="L77" s="51"/>
    </row>
    <row r="78" spans="1:15" s="52" customFormat="1" ht="12.75" customHeight="1" x14ac:dyDescent="0.2">
      <c r="A78" s="27">
        <v>2017</v>
      </c>
      <c r="B78" s="155">
        <v>100</v>
      </c>
      <c r="C78" s="155">
        <v>1.9816695566014366E-2</v>
      </c>
      <c r="D78" s="155">
        <v>1.5721245149038066</v>
      </c>
      <c r="E78" s="155">
        <v>5.4892246717859798</v>
      </c>
      <c r="F78" s="155">
        <v>14.464536371893319</v>
      </c>
      <c r="G78" s="155">
        <v>33.510032202130297</v>
      </c>
      <c r="H78" s="155">
        <v>34.021963504252334</v>
      </c>
      <c r="I78" s="155">
        <v>9.9760548261910671</v>
      </c>
      <c r="J78" s="155">
        <v>0.89505408306498235</v>
      </c>
      <c r="K78" s="155">
        <v>5.1193130212203786E-2</v>
      </c>
      <c r="L78" s="51"/>
    </row>
    <row r="79" spans="1:15" s="52" customFormat="1" ht="12.75" customHeight="1" x14ac:dyDescent="0.2">
      <c r="A79" s="27">
        <v>2018</v>
      </c>
      <c r="B79" s="155">
        <f t="shared" ref="B79:K79" si="0">(B23/$B23)*100</f>
        <v>100</v>
      </c>
      <c r="C79" s="155">
        <f t="shared" si="0"/>
        <v>2.2587483059387705E-2</v>
      </c>
      <c r="D79" s="155">
        <f t="shared" si="0"/>
        <v>1.5741738193696355</v>
      </c>
      <c r="E79" s="155">
        <f t="shared" si="0"/>
        <v>5.5912708065468948</v>
      </c>
      <c r="F79" s="155">
        <f t="shared" si="0"/>
        <v>14.443826667130001</v>
      </c>
      <c r="G79" s="155">
        <f t="shared" si="0"/>
        <v>33.002050248462311</v>
      </c>
      <c r="H79" s="155">
        <f t="shared" si="0"/>
        <v>33.698787225909584</v>
      </c>
      <c r="I79" s="155">
        <f t="shared" si="0"/>
        <v>10.636967022274733</v>
      </c>
      <c r="J79" s="155">
        <f t="shared" si="0"/>
        <v>0.93824929631302778</v>
      </c>
      <c r="K79" s="155">
        <f t="shared" si="0"/>
        <v>9.2087430934426798E-2</v>
      </c>
      <c r="L79" s="51"/>
    </row>
    <row r="80" spans="1:15" s="52" customFormat="1" ht="12.75" customHeight="1" x14ac:dyDescent="0.2">
      <c r="A80" s="27">
        <v>2019</v>
      </c>
      <c r="B80" s="155">
        <f t="shared" ref="B80:K80" si="1">(B24/$B24)*100</f>
        <v>100</v>
      </c>
      <c r="C80" s="155">
        <f t="shared" si="1"/>
        <v>2.511616225040814E-2</v>
      </c>
      <c r="D80" s="155">
        <f t="shared" si="1"/>
        <v>1.5356739204535261</v>
      </c>
      <c r="E80" s="155">
        <f t="shared" si="1"/>
        <v>5.9363843490428945</v>
      </c>
      <c r="F80" s="155">
        <f t="shared" si="1"/>
        <v>14.28392027412497</v>
      </c>
      <c r="G80" s="155">
        <f t="shared" si="1"/>
        <v>32.537988195403742</v>
      </c>
      <c r="H80" s="155">
        <f t="shared" si="1"/>
        <v>33.863762759907431</v>
      </c>
      <c r="I80" s="155">
        <f t="shared" si="1"/>
        <v>10.771245582246461</v>
      </c>
      <c r="J80" s="155">
        <f t="shared" si="1"/>
        <v>0.97594230458728759</v>
      </c>
      <c r="K80" s="155">
        <f t="shared" si="1"/>
        <v>6.9966451983279818E-2</v>
      </c>
      <c r="L80" s="51"/>
    </row>
    <row r="81" spans="1:15" s="52" customFormat="1" ht="12.75" customHeight="1" x14ac:dyDescent="0.2">
      <c r="A81" s="27">
        <v>2020</v>
      </c>
      <c r="B81" s="155">
        <f t="shared" ref="B81:K81" si="2">(B25/$B25)*100</f>
        <v>100</v>
      </c>
      <c r="C81" s="155">
        <f t="shared" si="2"/>
        <v>1.5279714269343162E-2</v>
      </c>
      <c r="D81" s="155">
        <f t="shared" si="2"/>
        <v>1.4534828198712684</v>
      </c>
      <c r="E81" s="155">
        <f t="shared" si="2"/>
        <v>6.1386252077086159</v>
      </c>
      <c r="F81" s="155">
        <f t="shared" si="2"/>
        <v>14.762113948469164</v>
      </c>
      <c r="G81" s="155">
        <f t="shared" si="2"/>
        <v>32.312775751093454</v>
      </c>
      <c r="H81" s="155">
        <f t="shared" si="2"/>
        <v>33.538972821208247</v>
      </c>
      <c r="I81" s="155">
        <f t="shared" si="2"/>
        <v>10.75309891705025</v>
      </c>
      <c r="J81" s="155">
        <f t="shared" si="2"/>
        <v>0.96644192753595515</v>
      </c>
      <c r="K81" s="155">
        <f t="shared" si="2"/>
        <v>5.9208892793704754E-2</v>
      </c>
      <c r="L81" s="51"/>
    </row>
    <row r="82" spans="1:15" s="52" customFormat="1" ht="12.75" customHeight="1" x14ac:dyDescent="0.2">
      <c r="A82" s="27">
        <v>2021</v>
      </c>
      <c r="B82" s="155">
        <f t="shared" ref="B82:K82" si="3">(B26/$B26)*100</f>
        <v>100</v>
      </c>
      <c r="C82" s="155">
        <f t="shared" si="3"/>
        <v>1.1680878402055835E-2</v>
      </c>
      <c r="D82" s="155">
        <f t="shared" si="3"/>
        <v>1.2050772884787602</v>
      </c>
      <c r="E82" s="155">
        <f t="shared" si="3"/>
        <v>5.5328427364404469</v>
      </c>
      <c r="F82" s="155">
        <f t="shared" si="3"/>
        <v>14.100767044348403</v>
      </c>
      <c r="G82" s="155">
        <f t="shared" si="3"/>
        <v>32.836896001245961</v>
      </c>
      <c r="H82" s="155">
        <f t="shared" si="3"/>
        <v>34.016664719853601</v>
      </c>
      <c r="I82" s="155">
        <f t="shared" si="3"/>
        <v>11.02285558540669</v>
      </c>
      <c r="J82" s="155">
        <f t="shared" si="3"/>
        <v>1.1895027839426859</v>
      </c>
      <c r="K82" s="155">
        <f t="shared" si="3"/>
        <v>8.371296188140015E-2</v>
      </c>
      <c r="L82" s="51"/>
    </row>
    <row r="83" spans="1:15" s="52" customFormat="1" ht="12.75" customHeight="1" x14ac:dyDescent="0.2">
      <c r="A83" s="27">
        <v>2022</v>
      </c>
      <c r="B83" s="155">
        <f t="shared" ref="B83:K83" si="4">(B27/$B27)*100</f>
        <v>100</v>
      </c>
      <c r="C83" s="155">
        <f t="shared" si="4"/>
        <v>2.1585133729714878E-2</v>
      </c>
      <c r="D83" s="155">
        <f t="shared" si="4"/>
        <v>1.3991091226624282</v>
      </c>
      <c r="E83" s="155">
        <f t="shared" si="4"/>
        <v>5.8299483919075374</v>
      </c>
      <c r="F83" s="155">
        <f t="shared" si="4"/>
        <v>14.827024587429602</v>
      </c>
      <c r="G83" s="155">
        <f t="shared" si="4"/>
        <v>32.301171484076058</v>
      </c>
      <c r="H83" s="155">
        <f t="shared" si="4"/>
        <v>33.203822530955044</v>
      </c>
      <c r="I83" s="155">
        <f t="shared" si="4"/>
        <v>11.069249033574694</v>
      </c>
      <c r="J83" s="155">
        <f t="shared" si="4"/>
        <v>1.251937756323463</v>
      </c>
      <c r="K83" s="155">
        <f t="shared" si="4"/>
        <v>9.6151959341457191E-2</v>
      </c>
      <c r="L83" s="51"/>
    </row>
    <row r="84" spans="1:15" s="52" customFormat="1" ht="12.75" customHeight="1" x14ac:dyDescent="0.2">
      <c r="A84" s="27"/>
      <c r="B84" s="59"/>
      <c r="C84" s="59"/>
      <c r="D84" s="59"/>
      <c r="E84" s="59"/>
      <c r="F84" s="59"/>
      <c r="G84" s="59"/>
      <c r="H84" s="59"/>
      <c r="I84" s="59"/>
      <c r="J84" s="59"/>
      <c r="K84" s="59"/>
      <c r="L84" s="51"/>
      <c r="M84" s="51"/>
      <c r="N84" s="51"/>
      <c r="O84" s="51"/>
    </row>
    <row r="85" spans="1:15" s="52" customFormat="1" ht="12.75" customHeight="1" x14ac:dyDescent="0.2">
      <c r="A85" s="27" t="s">
        <v>57</v>
      </c>
      <c r="B85" s="59"/>
      <c r="C85" s="59"/>
      <c r="D85" s="59"/>
      <c r="E85" s="59"/>
      <c r="F85" s="59"/>
      <c r="G85" s="59"/>
      <c r="H85" s="59"/>
      <c r="I85" s="59"/>
      <c r="J85" s="59"/>
      <c r="K85" s="59"/>
      <c r="L85" s="51"/>
      <c r="M85" s="51"/>
      <c r="N85" s="51"/>
      <c r="O85" s="51"/>
    </row>
    <row r="86" spans="1:15" s="52" customFormat="1" ht="12.75" customHeight="1" x14ac:dyDescent="0.2">
      <c r="A86" s="27"/>
      <c r="B86" s="59"/>
      <c r="C86" s="59"/>
      <c r="D86" s="59"/>
      <c r="E86" s="59"/>
      <c r="F86" s="59"/>
      <c r="G86" s="59"/>
      <c r="H86" s="59"/>
      <c r="I86" s="59"/>
      <c r="J86" s="59"/>
      <c r="K86" s="59"/>
      <c r="L86" s="51"/>
      <c r="M86" s="51"/>
      <c r="N86" s="51"/>
      <c r="O86" s="51"/>
    </row>
    <row r="87" spans="1:15" s="52" customFormat="1" ht="12.75" customHeight="1" x14ac:dyDescent="0.2">
      <c r="A87" s="49">
        <v>2008</v>
      </c>
      <c r="B87" s="155">
        <v>100</v>
      </c>
      <c r="C87" s="154">
        <v>4.4490582826635032E-2</v>
      </c>
      <c r="D87" s="154">
        <v>2.4939443373374859</v>
      </c>
      <c r="E87" s="154">
        <v>8.8511542834544468</v>
      </c>
      <c r="F87" s="154">
        <v>19.842799940679225</v>
      </c>
      <c r="G87" s="154">
        <v>38.934203371397494</v>
      </c>
      <c r="H87" s="154">
        <v>25.161896287508036</v>
      </c>
      <c r="I87" s="154">
        <v>4.3551337189183847</v>
      </c>
      <c r="J87" s="154">
        <v>0.27930199218943103</v>
      </c>
      <c r="K87" s="154">
        <v>3.7075485688862528E-2</v>
      </c>
      <c r="L87" s="51"/>
      <c r="M87" s="51"/>
      <c r="N87" s="51"/>
      <c r="O87" s="51"/>
    </row>
    <row r="88" spans="1:15" s="52" customFormat="1" ht="12.75" customHeight="1" x14ac:dyDescent="0.2">
      <c r="A88" s="27">
        <v>2009</v>
      </c>
      <c r="B88" s="155">
        <v>100</v>
      </c>
      <c r="C88" s="154">
        <v>3.8208772734219777E-2</v>
      </c>
      <c r="D88" s="154">
        <v>2.2848846095063426</v>
      </c>
      <c r="E88" s="154">
        <v>7.8786489377961182</v>
      </c>
      <c r="F88" s="154">
        <v>18.342758163941109</v>
      </c>
      <c r="G88" s="154">
        <v>39.087574507106829</v>
      </c>
      <c r="H88" s="154">
        <v>26.921901268531258</v>
      </c>
      <c r="I88" s="154">
        <v>5.0257272403077078</v>
      </c>
      <c r="J88" s="154">
        <v>0.36170971521728057</v>
      </c>
      <c r="K88" s="154">
        <v>5.8586784859136994E-2</v>
      </c>
      <c r="L88" s="51"/>
      <c r="M88" s="51"/>
      <c r="N88" s="51"/>
      <c r="O88" s="51"/>
    </row>
    <row r="89" spans="1:15" s="52" customFormat="1" ht="12.75" customHeight="1" x14ac:dyDescent="0.2">
      <c r="A89" s="27">
        <v>2010</v>
      </c>
      <c r="B89" s="155">
        <v>100</v>
      </c>
      <c r="C89" s="154">
        <v>4.4980684764777477E-2</v>
      </c>
      <c r="D89" s="154">
        <v>1.9182939090860984</v>
      </c>
      <c r="E89" s="154">
        <v>7.2313065565962855</v>
      </c>
      <c r="F89" s="154">
        <v>17.95523098904588</v>
      </c>
      <c r="G89" s="154">
        <v>38.381753717521299</v>
      </c>
      <c r="H89" s="154">
        <v>28.75588717785892</v>
      </c>
      <c r="I89" s="154">
        <v>5.3394718738424087</v>
      </c>
      <c r="J89" s="154">
        <v>0.33603217441922001</v>
      </c>
      <c r="K89" s="154">
        <v>3.704291686511086E-2</v>
      </c>
      <c r="L89" s="51"/>
      <c r="M89" s="51"/>
      <c r="N89" s="51"/>
      <c r="O89" s="51"/>
    </row>
    <row r="90" spans="1:15" s="52" customFormat="1" ht="12.75" customHeight="1" x14ac:dyDescent="0.2">
      <c r="A90" s="27">
        <v>2011</v>
      </c>
      <c r="B90" s="155">
        <v>100.00000000000001</v>
      </c>
      <c r="C90" s="154">
        <v>5.1354127250121631E-2</v>
      </c>
      <c r="D90" s="154">
        <v>1.91361695226769</v>
      </c>
      <c r="E90" s="154">
        <v>6.4462943942915834</v>
      </c>
      <c r="F90" s="154">
        <v>16.700902751500081</v>
      </c>
      <c r="G90" s="154">
        <v>38.426401427104167</v>
      </c>
      <c r="H90" s="154">
        <v>30.061084382939619</v>
      </c>
      <c r="I90" s="154">
        <v>6.0246499810800582</v>
      </c>
      <c r="J90" s="154">
        <v>0.34326179793502354</v>
      </c>
      <c r="K90" s="154">
        <v>3.2434185631655767E-2</v>
      </c>
      <c r="L90" s="51"/>
      <c r="M90" s="51"/>
      <c r="N90" s="51"/>
      <c r="O90" s="51"/>
    </row>
    <row r="91" spans="1:15" s="52" customFormat="1" ht="12.75" customHeight="1" x14ac:dyDescent="0.2">
      <c r="A91" s="27">
        <v>2012</v>
      </c>
      <c r="B91" s="155">
        <v>100</v>
      </c>
      <c r="C91" s="154">
        <v>3.0871127076784913E-2</v>
      </c>
      <c r="D91" s="154">
        <v>1.8157835653345309</v>
      </c>
      <c r="E91" s="154">
        <v>6.5025819488100582</v>
      </c>
      <c r="F91" s="154">
        <v>16.375729681185451</v>
      </c>
      <c r="G91" s="154">
        <v>36.475639874270321</v>
      </c>
      <c r="H91" s="154">
        <v>31.395936237090254</v>
      </c>
      <c r="I91" s="154">
        <v>6.9488100583744954</v>
      </c>
      <c r="J91" s="154">
        <v>0.39290525370453522</v>
      </c>
      <c r="K91" s="154">
        <v>6.1742254153569827E-2</v>
      </c>
      <c r="L91" s="51"/>
      <c r="M91" s="51"/>
      <c r="N91" s="51"/>
      <c r="O91" s="51"/>
    </row>
    <row r="92" spans="1:15" s="52" customFormat="1" ht="12.75" customHeight="1" x14ac:dyDescent="0.2">
      <c r="A92" s="27">
        <v>2013</v>
      </c>
      <c r="B92" s="155">
        <v>100</v>
      </c>
      <c r="C92" s="155">
        <v>4.1687758687431145E-2</v>
      </c>
      <c r="D92" s="155">
        <v>1.7449304707739037</v>
      </c>
      <c r="E92" s="155">
        <v>5.91668403656612</v>
      </c>
      <c r="F92" s="155">
        <v>15.829437513027425</v>
      </c>
      <c r="G92" s="155">
        <v>36.241550784623172</v>
      </c>
      <c r="H92" s="155">
        <v>32.114462674567491</v>
      </c>
      <c r="I92" s="155">
        <v>7.6467260220945121</v>
      </c>
      <c r="J92" s="155">
        <v>0.44069916326712921</v>
      </c>
      <c r="K92" s="155">
        <v>2.3821576392817793E-2</v>
      </c>
      <c r="L92" s="51"/>
      <c r="M92" s="51"/>
      <c r="N92" s="51"/>
      <c r="O92" s="51"/>
    </row>
    <row r="93" spans="1:15" s="52" customFormat="1" ht="12.75" customHeight="1" x14ac:dyDescent="0.2">
      <c r="A93" s="27">
        <v>2014</v>
      </c>
      <c r="B93" s="155">
        <v>100</v>
      </c>
      <c r="C93" s="155">
        <v>2.9553447409640332E-2</v>
      </c>
      <c r="D93" s="155">
        <v>1.6136182285663623</v>
      </c>
      <c r="E93" s="155">
        <v>5.5885569051629869</v>
      </c>
      <c r="F93" s="155">
        <v>15.955906256464816</v>
      </c>
      <c r="G93" s="155">
        <v>35.866063776339509</v>
      </c>
      <c r="H93" s="155">
        <v>32.160061471170614</v>
      </c>
      <c r="I93" s="155">
        <v>8.224724414102905</v>
      </c>
      <c r="J93" s="155">
        <v>0.53196205337352609</v>
      </c>
      <c r="K93" s="155">
        <v>2.9553447409640332E-2</v>
      </c>
      <c r="L93" s="51"/>
      <c r="M93" s="51"/>
      <c r="N93" s="51"/>
      <c r="O93" s="51"/>
    </row>
    <row r="94" spans="1:15" s="52" customFormat="1" ht="12.75" customHeight="1" x14ac:dyDescent="0.2">
      <c r="A94" s="27">
        <v>2015</v>
      </c>
      <c r="B94" s="155">
        <v>100</v>
      </c>
      <c r="C94" s="155">
        <v>3.294399520814615E-2</v>
      </c>
      <c r="D94" s="155">
        <v>1.6292303084755915</v>
      </c>
      <c r="E94" s="155">
        <v>5.3698712189278224</v>
      </c>
      <c r="F94" s="155">
        <v>15.339922132374962</v>
      </c>
      <c r="G94" s="155">
        <v>35.244085055405812</v>
      </c>
      <c r="H94" s="155">
        <v>33.02186283318359</v>
      </c>
      <c r="I94" s="155">
        <v>8.7481281820904471</v>
      </c>
      <c r="J94" s="155">
        <v>0.56004791853848457</v>
      </c>
      <c r="K94" s="155">
        <v>5.3908355795148251E-2</v>
      </c>
      <c r="L94" s="51"/>
      <c r="M94" s="51"/>
      <c r="N94" s="51"/>
      <c r="O94" s="51"/>
    </row>
    <row r="95" spans="1:15" s="52" customFormat="1" ht="12.75" customHeight="1" x14ac:dyDescent="0.2">
      <c r="A95" s="27">
        <v>2016</v>
      </c>
      <c r="B95" s="155">
        <v>100</v>
      </c>
      <c r="C95" s="155">
        <v>2.7801804028172495E-2</v>
      </c>
      <c r="D95" s="155">
        <v>1.5816137402693684</v>
      </c>
      <c r="E95" s="155">
        <v>5.3441245520820457</v>
      </c>
      <c r="F95" s="155">
        <v>14.787470653651303</v>
      </c>
      <c r="G95" s="155">
        <v>34.42790065488694</v>
      </c>
      <c r="H95" s="155">
        <v>33.98924996910911</v>
      </c>
      <c r="I95" s="155">
        <v>9.1715062399604594</v>
      </c>
      <c r="J95" s="155">
        <v>0.6332633139750401</v>
      </c>
      <c r="K95" s="155">
        <v>3.7069072037563322E-2</v>
      </c>
      <c r="L95" s="51"/>
      <c r="M95" s="51"/>
      <c r="N95" s="51"/>
      <c r="O95" s="51"/>
    </row>
    <row r="96" spans="1:15" s="52" customFormat="1" ht="12.75" customHeight="1" x14ac:dyDescent="0.2">
      <c r="A96" s="27">
        <v>2017</v>
      </c>
      <c r="B96" s="155">
        <v>100</v>
      </c>
      <c r="C96" s="155">
        <v>1.605858170606372E-2</v>
      </c>
      <c r="D96" s="155">
        <v>1.4645426515930113</v>
      </c>
      <c r="E96" s="155">
        <v>5.5145169578622815</v>
      </c>
      <c r="F96" s="155">
        <v>14.260020554984584</v>
      </c>
      <c r="G96" s="155">
        <v>33.575282631038029</v>
      </c>
      <c r="H96" s="155">
        <v>34.256166495375126</v>
      </c>
      <c r="I96" s="155">
        <v>9.9659558067831444</v>
      </c>
      <c r="J96" s="155">
        <v>0.89606885919835555</v>
      </c>
      <c r="K96" s="155">
        <v>5.1387461459403906E-2</v>
      </c>
      <c r="L96" s="51"/>
      <c r="M96" s="51"/>
      <c r="N96" s="51"/>
      <c r="O96" s="51"/>
    </row>
    <row r="97" spans="1:15" s="52" customFormat="1" ht="12.75" customHeight="1" x14ac:dyDescent="0.2">
      <c r="A97" s="27">
        <v>2018</v>
      </c>
      <c r="B97" s="155">
        <f t="shared" ref="B97:K97" si="5">(B41/$B41)*100</f>
        <v>100</v>
      </c>
      <c r="C97" s="155">
        <f t="shared" si="5"/>
        <v>2.7055362034563227E-2</v>
      </c>
      <c r="D97" s="155">
        <f t="shared" si="5"/>
        <v>1.5083364334268998</v>
      </c>
      <c r="E97" s="155">
        <f t="shared" si="5"/>
        <v>5.5632588183570633</v>
      </c>
      <c r="F97" s="155">
        <f t="shared" si="5"/>
        <v>14.139808583313606</v>
      </c>
      <c r="G97" s="155">
        <f t="shared" si="5"/>
        <v>33.044742804964663</v>
      </c>
      <c r="H97" s="155">
        <f t="shared" si="5"/>
        <v>34.32649058135209</v>
      </c>
      <c r="I97" s="155">
        <f t="shared" si="5"/>
        <v>10.48057086813893</v>
      </c>
      <c r="J97" s="155">
        <f t="shared" si="5"/>
        <v>0.81842470154553748</v>
      </c>
      <c r="K97" s="155">
        <f t="shared" si="5"/>
        <v>9.1311846866650878E-2</v>
      </c>
      <c r="L97" s="51"/>
      <c r="M97" s="51"/>
      <c r="N97" s="51"/>
      <c r="O97" s="51"/>
    </row>
    <row r="98" spans="1:15" s="52" customFormat="1" ht="12.75" customHeight="1" x14ac:dyDescent="0.2">
      <c r="A98" s="27">
        <v>2019</v>
      </c>
      <c r="B98" s="155">
        <f t="shared" ref="B98:K98" si="6">(B42/$B42)*100</f>
        <v>100</v>
      </c>
      <c r="C98" s="155">
        <f t="shared" si="6"/>
        <v>2.434528570931729E-2</v>
      </c>
      <c r="D98" s="155">
        <f t="shared" si="6"/>
        <v>1.5963551629395196</v>
      </c>
      <c r="E98" s="155">
        <f t="shared" si="6"/>
        <v>5.7315758355649846</v>
      </c>
      <c r="F98" s="155">
        <f t="shared" si="6"/>
        <v>14.41588703787431</v>
      </c>
      <c r="G98" s="155">
        <f t="shared" si="6"/>
        <v>32.2053350954683</v>
      </c>
      <c r="H98" s="155">
        <f t="shared" si="6"/>
        <v>34.097311584878099</v>
      </c>
      <c r="I98" s="155">
        <f t="shared" si="6"/>
        <v>10.851041630438562</v>
      </c>
      <c r="J98" s="155">
        <f t="shared" si="6"/>
        <v>1.0120683059159044</v>
      </c>
      <c r="K98" s="155">
        <f t="shared" si="6"/>
        <v>6.6080061211004071E-2</v>
      </c>
      <c r="L98" s="51"/>
      <c r="M98" s="51"/>
      <c r="N98" s="51"/>
      <c r="O98" s="51"/>
    </row>
    <row r="99" spans="1:15" s="52" customFormat="1" ht="12.75" customHeight="1" x14ac:dyDescent="0.2">
      <c r="A99" s="27">
        <v>2020</v>
      </c>
      <c r="B99" s="155">
        <f t="shared" ref="B99:K99" si="7">(B43/$B43)*100</f>
        <v>100</v>
      </c>
      <c r="C99" s="155">
        <f t="shared" si="7"/>
        <v>1.4899243863373933E-2</v>
      </c>
      <c r="D99" s="155">
        <f t="shared" si="7"/>
        <v>1.5048236302007674</v>
      </c>
      <c r="E99" s="155">
        <f t="shared" si="7"/>
        <v>6.280031288412113</v>
      </c>
      <c r="F99" s="155">
        <f t="shared" si="7"/>
        <v>14.604983797072299</v>
      </c>
      <c r="G99" s="155">
        <f t="shared" si="7"/>
        <v>32.323909561589744</v>
      </c>
      <c r="H99" s="155">
        <f t="shared" si="7"/>
        <v>33.36313182106008</v>
      </c>
      <c r="I99" s="155">
        <f t="shared" si="7"/>
        <v>10.891347264126345</v>
      </c>
      <c r="J99" s="155">
        <f t="shared" si="7"/>
        <v>0.93865236339255775</v>
      </c>
      <c r="K99" s="155">
        <f t="shared" si="7"/>
        <v>7.8221030282713155E-2</v>
      </c>
      <c r="L99" s="51"/>
      <c r="M99" s="51"/>
      <c r="N99" s="51"/>
      <c r="O99" s="51"/>
    </row>
    <row r="100" spans="1:15" s="52" customFormat="1" ht="12.75" customHeight="1" x14ac:dyDescent="0.2">
      <c r="A100" s="27">
        <v>2021</v>
      </c>
      <c r="B100" s="155">
        <f t="shared" ref="B100:K100" si="8">(B44/$B44)*100</f>
        <v>100</v>
      </c>
      <c r="C100" s="155">
        <f t="shared" si="8"/>
        <v>1.1278195488721804E-2</v>
      </c>
      <c r="D100" s="155">
        <f t="shared" si="8"/>
        <v>1.1616541353383458</v>
      </c>
      <c r="E100" s="155">
        <f t="shared" si="8"/>
        <v>5.4248120300751879</v>
      </c>
      <c r="F100" s="155">
        <f t="shared" si="8"/>
        <v>13.973684210526315</v>
      </c>
      <c r="G100" s="155">
        <f t="shared" si="8"/>
        <v>33.082706766917291</v>
      </c>
      <c r="H100" s="155">
        <f t="shared" si="8"/>
        <v>34.090225563909776</v>
      </c>
      <c r="I100" s="155">
        <f t="shared" si="8"/>
        <v>11.003759398496241</v>
      </c>
      <c r="J100" s="155">
        <f t="shared" si="8"/>
        <v>1.1503759398496241</v>
      </c>
      <c r="K100" s="155">
        <f t="shared" si="8"/>
        <v>0.10150375939849625</v>
      </c>
      <c r="L100" s="51"/>
      <c r="M100" s="51"/>
      <c r="N100" s="51"/>
      <c r="O100" s="51"/>
    </row>
    <row r="101" spans="1:15" s="52" customFormat="1" ht="12.75" customHeight="1" x14ac:dyDescent="0.2">
      <c r="A101" s="27">
        <v>2022</v>
      </c>
      <c r="B101" s="155">
        <f t="shared" ref="B101:K101" si="9">(B45/$B45)*100</f>
        <v>100</v>
      </c>
      <c r="C101" s="155">
        <f t="shared" si="9"/>
        <v>2.2934903100034404E-2</v>
      </c>
      <c r="D101" s="155">
        <f t="shared" si="9"/>
        <v>1.4487213791521731</v>
      </c>
      <c r="E101" s="155">
        <f t="shared" si="9"/>
        <v>6.0471694507090712</v>
      </c>
      <c r="F101" s="155">
        <f t="shared" si="9"/>
        <v>14.659225564771988</v>
      </c>
      <c r="G101" s="155">
        <f t="shared" si="9"/>
        <v>32.426130499598635</v>
      </c>
      <c r="H101" s="155">
        <f t="shared" si="9"/>
        <v>33.247964527349872</v>
      </c>
      <c r="I101" s="155">
        <f t="shared" si="9"/>
        <v>10.88643400481633</v>
      </c>
      <c r="J101" s="155">
        <f t="shared" si="9"/>
        <v>1.1696800581017546</v>
      </c>
      <c r="K101" s="155">
        <f t="shared" si="9"/>
        <v>9.1739612400137616E-2</v>
      </c>
      <c r="L101" s="51"/>
      <c r="M101" s="51"/>
      <c r="N101" s="51"/>
      <c r="O101" s="51"/>
    </row>
    <row r="102" spans="1:15" s="52" customFormat="1" ht="12.75" customHeight="1" x14ac:dyDescent="0.2">
      <c r="A102" s="27"/>
      <c r="B102" s="57"/>
      <c r="C102" s="59"/>
      <c r="D102" s="59"/>
      <c r="E102" s="59"/>
      <c r="F102" s="59"/>
      <c r="G102" s="59"/>
      <c r="H102" s="59"/>
      <c r="I102" s="59"/>
      <c r="J102" s="59"/>
      <c r="K102" s="59"/>
      <c r="L102" s="51"/>
      <c r="M102" s="51"/>
      <c r="N102" s="51"/>
      <c r="O102" s="51"/>
    </row>
    <row r="103" spans="1:15" s="52" customFormat="1" ht="12.75" customHeight="1" x14ac:dyDescent="0.2">
      <c r="A103" s="27" t="s">
        <v>58</v>
      </c>
      <c r="B103" s="59"/>
      <c r="C103" s="59"/>
      <c r="D103" s="59"/>
      <c r="E103" s="59"/>
      <c r="F103" s="59"/>
      <c r="G103" s="59"/>
      <c r="H103" s="59"/>
      <c r="I103" s="59"/>
      <c r="J103" s="59"/>
      <c r="K103" s="59"/>
      <c r="L103" s="51"/>
      <c r="M103" s="51"/>
      <c r="N103" s="51"/>
      <c r="O103" s="51"/>
    </row>
    <row r="104" spans="1:15" s="52" customFormat="1" ht="12.75" customHeight="1" x14ac:dyDescent="0.2">
      <c r="A104" s="27"/>
      <c r="B104" s="59"/>
      <c r="C104" s="59"/>
      <c r="D104" s="59"/>
      <c r="E104" s="59"/>
      <c r="F104" s="59"/>
      <c r="G104" s="59"/>
      <c r="H104" s="59"/>
      <c r="I104" s="59"/>
      <c r="J104" s="59"/>
      <c r="K104" s="59"/>
      <c r="L104" s="51"/>
      <c r="M104" s="51"/>
      <c r="N104" s="51"/>
      <c r="O104" s="51"/>
    </row>
    <row r="105" spans="1:15" s="52" customFormat="1" ht="12.75" customHeight="1" x14ac:dyDescent="0.2">
      <c r="A105" s="27">
        <v>2008</v>
      </c>
      <c r="B105" s="155">
        <v>99.999999999999986</v>
      </c>
      <c r="C105" s="154">
        <v>4.7018258757150697E-2</v>
      </c>
      <c r="D105" s="154">
        <v>2.4475615808583444</v>
      </c>
      <c r="E105" s="154">
        <v>8.5364260899093587</v>
      </c>
      <c r="F105" s="154">
        <v>19.812971815166001</v>
      </c>
      <c r="G105" s="154">
        <v>38.863202988271553</v>
      </c>
      <c r="H105" s="154">
        <v>25.335005093644696</v>
      </c>
      <c r="I105" s="154">
        <v>4.5947287307682254</v>
      </c>
      <c r="J105" s="154">
        <v>0.33696418775957998</v>
      </c>
      <c r="K105" s="154">
        <v>2.612125486508372E-2</v>
      </c>
      <c r="L105" s="51"/>
      <c r="M105" s="51"/>
      <c r="N105" s="51"/>
      <c r="O105" s="51"/>
    </row>
    <row r="106" spans="1:15" s="52" customFormat="1" ht="12.75" customHeight="1" x14ac:dyDescent="0.2">
      <c r="A106" s="27">
        <v>2009</v>
      </c>
      <c r="B106" s="155">
        <v>100</v>
      </c>
      <c r="C106" s="154">
        <v>3.5486160397444996E-2</v>
      </c>
      <c r="D106" s="154">
        <v>2.3038707211879674</v>
      </c>
      <c r="E106" s="154">
        <v>7.8779276082327891</v>
      </c>
      <c r="F106" s="154">
        <v>18.346344925479062</v>
      </c>
      <c r="G106" s="154">
        <v>39.124856690506085</v>
      </c>
      <c r="H106" s="154">
        <v>26.742916416443741</v>
      </c>
      <c r="I106" s="154">
        <v>5.1646011901512257</v>
      </c>
      <c r="J106" s="154">
        <v>0.3766992411421084</v>
      </c>
      <c r="K106" s="154">
        <v>2.7297046459573072E-2</v>
      </c>
      <c r="L106" s="51"/>
      <c r="M106" s="51"/>
      <c r="N106" s="51"/>
      <c r="O106" s="51"/>
    </row>
    <row r="107" spans="1:15" s="52" customFormat="1" ht="12.75" customHeight="1" x14ac:dyDescent="0.2">
      <c r="A107" s="27">
        <v>2010</v>
      </c>
      <c r="B107" s="155">
        <v>100</v>
      </c>
      <c r="C107" s="154">
        <v>1.3895836807292537E-2</v>
      </c>
      <c r="D107" s="154">
        <v>1.7731087766105276</v>
      </c>
      <c r="E107" s="154">
        <v>7.3620143405035847</v>
      </c>
      <c r="F107" s="154">
        <v>17.430937691067754</v>
      </c>
      <c r="G107" s="154">
        <v>38.483130454115951</v>
      </c>
      <c r="H107" s="154">
        <v>28.950586404313267</v>
      </c>
      <c r="I107" s="154">
        <v>5.5611138902784729</v>
      </c>
      <c r="J107" s="154">
        <v>0.40020010005002499</v>
      </c>
      <c r="K107" s="154">
        <v>2.5012506253126562E-2</v>
      </c>
      <c r="L107" s="51"/>
      <c r="M107" s="51"/>
      <c r="N107" s="51"/>
      <c r="O107" s="51"/>
    </row>
    <row r="108" spans="1:15" s="52" customFormat="1" ht="12.75" x14ac:dyDescent="0.2">
      <c r="A108" s="27">
        <v>2011</v>
      </c>
      <c r="B108" s="155">
        <v>100</v>
      </c>
      <c r="C108" s="154">
        <v>4.2826552462526764E-2</v>
      </c>
      <c r="D108" s="154">
        <v>1.8215560314061383</v>
      </c>
      <c r="E108" s="154">
        <v>6.5010706638115634</v>
      </c>
      <c r="F108" s="154">
        <v>16.57673090649536</v>
      </c>
      <c r="G108" s="154">
        <v>37.99571734475375</v>
      </c>
      <c r="H108" s="154">
        <v>30.35546038543897</v>
      </c>
      <c r="I108" s="154">
        <v>6.2612419700214144</v>
      </c>
      <c r="J108" s="154">
        <v>0.41113490364025695</v>
      </c>
      <c r="K108" s="154">
        <v>3.4261241970021415E-2</v>
      </c>
      <c r="L108" s="51"/>
      <c r="M108" s="51"/>
      <c r="N108" s="51"/>
      <c r="O108" s="51"/>
    </row>
    <row r="109" spans="1:15" s="52" customFormat="1" ht="12.75" x14ac:dyDescent="0.2">
      <c r="A109" s="27">
        <v>2012</v>
      </c>
      <c r="B109" s="155">
        <v>99.999999999999986</v>
      </c>
      <c r="C109" s="154">
        <v>2.6672989152984408E-2</v>
      </c>
      <c r="D109" s="154">
        <v>1.7485626222512003</v>
      </c>
      <c r="E109" s="154">
        <v>6.3718807421018315</v>
      </c>
      <c r="F109" s="154">
        <v>16.042321142789401</v>
      </c>
      <c r="G109" s="154">
        <v>36.841325351194357</v>
      </c>
      <c r="H109" s="154">
        <v>31.426708553138521</v>
      </c>
      <c r="I109" s="154">
        <v>7.0772331219251967</v>
      </c>
      <c r="J109" s="154">
        <v>0.42676782644775052</v>
      </c>
      <c r="K109" s="154">
        <v>3.8527650998755263E-2</v>
      </c>
      <c r="L109" s="51"/>
      <c r="M109" s="51"/>
      <c r="N109" s="51"/>
      <c r="O109" s="51"/>
    </row>
    <row r="110" spans="1:15" x14ac:dyDescent="0.25">
      <c r="A110" s="27">
        <v>2013</v>
      </c>
      <c r="B110" s="155">
        <v>100</v>
      </c>
      <c r="C110" s="155">
        <v>3.7783375314861457E-2</v>
      </c>
      <c r="D110" s="155">
        <v>1.6782115869017633</v>
      </c>
      <c r="E110" s="155">
        <v>5.853274559193955</v>
      </c>
      <c r="F110" s="155">
        <v>15.865869017632242</v>
      </c>
      <c r="G110" s="155">
        <v>36.25</v>
      </c>
      <c r="H110" s="155">
        <v>32.109571788413099</v>
      </c>
      <c r="I110" s="155">
        <v>7.7329974811083124</v>
      </c>
      <c r="J110" s="155">
        <v>0.44395465994962219</v>
      </c>
      <c r="K110" s="155">
        <v>2.8337531486146095E-2</v>
      </c>
    </row>
    <row r="111" spans="1:15" x14ac:dyDescent="0.25">
      <c r="A111" s="27">
        <v>2014</v>
      </c>
      <c r="B111" s="155">
        <v>100</v>
      </c>
      <c r="C111" s="155">
        <v>4.7366426676771503E-2</v>
      </c>
      <c r="D111" s="155">
        <v>1.5946696981179742</v>
      </c>
      <c r="E111" s="155">
        <v>5.6934444865479348</v>
      </c>
      <c r="F111" s="155">
        <v>15.207780725022104</v>
      </c>
      <c r="G111" s="155">
        <v>35.180623973727421</v>
      </c>
      <c r="H111" s="155">
        <v>33.225969432865988</v>
      </c>
      <c r="I111" s="155">
        <v>8.4880636604774526</v>
      </c>
      <c r="J111" s="155">
        <v>0.5052418845522294</v>
      </c>
      <c r="K111" s="155">
        <v>5.6839712012125808E-2</v>
      </c>
    </row>
    <row r="112" spans="1:15" x14ac:dyDescent="0.25">
      <c r="A112" s="27">
        <v>2015</v>
      </c>
      <c r="B112" s="155">
        <v>100</v>
      </c>
      <c r="C112" s="155">
        <v>1.905427292070247E-2</v>
      </c>
      <c r="D112" s="155">
        <v>1.6704245927149162</v>
      </c>
      <c r="E112" s="155">
        <v>5.2907364476483849</v>
      </c>
      <c r="F112" s="155">
        <v>14.735304392009906</v>
      </c>
      <c r="G112" s="155">
        <v>35.209120645304708</v>
      </c>
      <c r="H112" s="155">
        <v>33.462478960906985</v>
      </c>
      <c r="I112" s="155">
        <v>9.0094953793388157</v>
      </c>
      <c r="J112" s="155">
        <v>0.58750674838832606</v>
      </c>
      <c r="K112" s="155">
        <v>1.5878560767252057E-2</v>
      </c>
    </row>
    <row r="113" spans="1:11" x14ac:dyDescent="0.25">
      <c r="A113" s="27">
        <v>2016</v>
      </c>
      <c r="B113" s="155">
        <v>100</v>
      </c>
      <c r="C113" s="155">
        <v>2.9277813923227067E-2</v>
      </c>
      <c r="D113" s="155">
        <v>1.4606376057254391</v>
      </c>
      <c r="E113" s="155">
        <v>5.2602472348731295</v>
      </c>
      <c r="F113" s="155">
        <v>14.603122966818477</v>
      </c>
      <c r="G113" s="155">
        <v>34.716981132075468</v>
      </c>
      <c r="H113" s="155">
        <v>33.659726740403386</v>
      </c>
      <c r="I113" s="155">
        <v>9.4827586206896548</v>
      </c>
      <c r="J113" s="155">
        <v>0.72543916720884849</v>
      </c>
      <c r="K113" s="155">
        <v>6.1808718282368252E-2</v>
      </c>
    </row>
    <row r="114" spans="1:11" x14ac:dyDescent="0.25">
      <c r="A114" s="27">
        <v>2017</v>
      </c>
      <c r="B114" s="155">
        <v>100</v>
      </c>
      <c r="C114" s="155">
        <v>2.3794146639926579E-2</v>
      </c>
      <c r="D114" s="155">
        <v>1.6859852476290831</v>
      </c>
      <c r="E114" s="155">
        <v>5.4624562357660018</v>
      </c>
      <c r="F114" s="155">
        <v>14.680988476834699</v>
      </c>
      <c r="G114" s="155">
        <v>33.440973520513957</v>
      </c>
      <c r="H114" s="155">
        <v>33.774091573472923</v>
      </c>
      <c r="I114" s="155">
        <v>9.9867432611577556</v>
      </c>
      <c r="J114" s="155">
        <v>0.89398008090009851</v>
      </c>
      <c r="K114" s="155">
        <v>5.098745708555695E-2</v>
      </c>
    </row>
    <row r="115" spans="1:11" x14ac:dyDescent="0.25">
      <c r="A115" s="27">
        <v>2018</v>
      </c>
      <c r="B115" s="155">
        <f>(B59/$B59)*100</f>
        <v>100</v>
      </c>
      <c r="C115" s="155">
        <f t="shared" ref="C115:K115" si="10">(C59/$B59)*100</f>
        <v>1.7866714311238163E-2</v>
      </c>
      <c r="D115" s="155">
        <f t="shared" si="10"/>
        <v>1.6437377166339109</v>
      </c>
      <c r="E115" s="155">
        <f t="shared" si="10"/>
        <v>5.620868322315526</v>
      </c>
      <c r="F115" s="155">
        <f t="shared" si="10"/>
        <v>14.76505270680722</v>
      </c>
      <c r="G115" s="155">
        <f t="shared" si="10"/>
        <v>32.956941218509918</v>
      </c>
      <c r="H115" s="155">
        <f t="shared" si="10"/>
        <v>33.035554761479361</v>
      </c>
      <c r="I115" s="155">
        <f t="shared" si="10"/>
        <v>10.802215472574593</v>
      </c>
      <c r="J115" s="155">
        <f t="shared" si="10"/>
        <v>1.0648561729497945</v>
      </c>
      <c r="K115" s="155">
        <f t="shared" si="10"/>
        <v>9.2906914418438458E-2</v>
      </c>
    </row>
    <row r="116" spans="1:11" x14ac:dyDescent="0.25">
      <c r="A116" s="27">
        <v>2019</v>
      </c>
      <c r="B116" s="155">
        <f>(B60/$B60)*100</f>
        <v>100</v>
      </c>
      <c r="C116" s="155">
        <f t="shared" ref="C116:K116" si="11">(C60/$B60)*100</f>
        <v>2.5937453683118426E-2</v>
      </c>
      <c r="D116" s="155">
        <f t="shared" si="11"/>
        <v>1.4710241588854307</v>
      </c>
      <c r="E116" s="155">
        <f t="shared" si="11"/>
        <v>6.1545872239513857</v>
      </c>
      <c r="F116" s="155">
        <f t="shared" si="11"/>
        <v>14.14332295835186</v>
      </c>
      <c r="G116" s="155">
        <f t="shared" si="11"/>
        <v>32.892396620720319</v>
      </c>
      <c r="H116" s="155">
        <f t="shared" si="11"/>
        <v>33.614939973321476</v>
      </c>
      <c r="I116" s="155">
        <f t="shared" si="11"/>
        <v>10.68623091744479</v>
      </c>
      <c r="J116" s="155">
        <f t="shared" si="11"/>
        <v>0.93745368311842303</v>
      </c>
      <c r="K116" s="155">
        <f t="shared" si="11"/>
        <v>7.4107010523195488E-2</v>
      </c>
    </row>
    <row r="117" spans="1:11" x14ac:dyDescent="0.25">
      <c r="A117" s="27">
        <v>2020</v>
      </c>
      <c r="B117" s="155">
        <f>(B61/$B61)*100</f>
        <v>100</v>
      </c>
      <c r="C117" s="155">
        <f t="shared" ref="C117:K119" si="12">(C61/$B61)*100</f>
        <v>1.5680125441003528E-2</v>
      </c>
      <c r="D117" s="155">
        <f t="shared" si="12"/>
        <v>1.3994511956095648</v>
      </c>
      <c r="E117" s="155">
        <f t="shared" si="12"/>
        <v>5.9898079184633479</v>
      </c>
      <c r="F117" s="155">
        <f t="shared" si="12"/>
        <v>14.927479419835359</v>
      </c>
      <c r="G117" s="155">
        <f t="shared" si="12"/>
        <v>32.30105840846727</v>
      </c>
      <c r="H117" s="155">
        <f t="shared" si="12"/>
        <v>33.724029792238333</v>
      </c>
      <c r="I117" s="155">
        <f t="shared" si="12"/>
        <v>10.607604860838887</v>
      </c>
      <c r="J117" s="155">
        <f t="shared" si="12"/>
        <v>0.99568796550372396</v>
      </c>
      <c r="K117" s="155">
        <f t="shared" si="12"/>
        <v>3.9200313602508821E-2</v>
      </c>
    </row>
    <row r="118" spans="1:11" x14ac:dyDescent="0.25">
      <c r="A118" s="27">
        <v>2021</v>
      </c>
      <c r="B118" s="155">
        <f>(B62/$B62)*100</f>
        <v>100</v>
      </c>
      <c r="C118" s="155">
        <f t="shared" si="12"/>
        <v>1.2113381248485827E-2</v>
      </c>
      <c r="D118" s="155">
        <f t="shared" si="12"/>
        <v>1.2517160623435355</v>
      </c>
      <c r="E118" s="155">
        <f t="shared" si="12"/>
        <v>5.6488734555438906</v>
      </c>
      <c r="F118" s="155">
        <f t="shared" si="12"/>
        <v>14.237260760720341</v>
      </c>
      <c r="G118" s="155">
        <f t="shared" si="12"/>
        <v>32.572882177178393</v>
      </c>
      <c r="H118" s="155">
        <f t="shared" si="12"/>
        <v>33.937656464507796</v>
      </c>
      <c r="I118" s="155">
        <f t="shared" si="12"/>
        <v>11.043365904869578</v>
      </c>
      <c r="J118" s="155">
        <f t="shared" si="12"/>
        <v>1.2315270935960592</v>
      </c>
      <c r="K118" s="155">
        <f t="shared" si="12"/>
        <v>6.4604699991924419E-2</v>
      </c>
    </row>
    <row r="119" spans="1:11" x14ac:dyDescent="0.25">
      <c r="A119" s="27">
        <v>2022</v>
      </c>
      <c r="B119" s="155">
        <f>(B63/$B63)*100</f>
        <v>100</v>
      </c>
      <c r="C119" s="155">
        <f t="shared" si="12"/>
        <v>2.0161290322580645E-2</v>
      </c>
      <c r="D119" s="155">
        <f t="shared" si="12"/>
        <v>1.346774193548387</v>
      </c>
      <c r="E119" s="155">
        <f t="shared" si="12"/>
        <v>5.600806451612903</v>
      </c>
      <c r="F119" s="155">
        <f t="shared" si="12"/>
        <v>15.004032258064518</v>
      </c>
      <c r="G119" s="155">
        <f t="shared" si="12"/>
        <v>32.16935483870968</v>
      </c>
      <c r="H119" s="155">
        <f t="shared" si="12"/>
        <v>33.157258064516128</v>
      </c>
      <c r="I119" s="155">
        <f t="shared" si="12"/>
        <v>11.262096774193548</v>
      </c>
      <c r="J119" s="155">
        <f t="shared" si="12"/>
        <v>1.338709677419355</v>
      </c>
      <c r="K119" s="155">
        <f t="shared" si="12"/>
        <v>0.10080645161290322</v>
      </c>
    </row>
    <row r="120" spans="1:11" x14ac:dyDescent="0.25">
      <c r="A120" s="52"/>
      <c r="B120" s="52"/>
      <c r="C120" s="52"/>
      <c r="D120" s="52"/>
      <c r="E120" s="52"/>
      <c r="F120" s="52"/>
      <c r="G120" s="52"/>
      <c r="H120" s="52"/>
      <c r="I120" s="52"/>
      <c r="J120" s="52"/>
      <c r="K120" s="52"/>
    </row>
    <row r="121" spans="1:11" x14ac:dyDescent="0.25">
      <c r="A121" s="60"/>
      <c r="B121" s="60"/>
      <c r="C121" s="60"/>
      <c r="D121" s="60"/>
      <c r="E121" s="60"/>
      <c r="F121" s="60"/>
      <c r="G121" s="60"/>
      <c r="H121" s="60"/>
      <c r="I121" s="60"/>
      <c r="J121" s="60"/>
      <c r="K121" s="60"/>
    </row>
    <row r="122" spans="1:11" x14ac:dyDescent="0.25">
      <c r="A122" s="314" t="s">
        <v>543</v>
      </c>
      <c r="B122" s="62"/>
      <c r="C122" s="62"/>
      <c r="D122" s="62"/>
      <c r="E122" s="62"/>
      <c r="F122" s="62"/>
      <c r="G122" s="62"/>
      <c r="H122" s="52"/>
      <c r="I122" s="62"/>
      <c r="J122" s="62"/>
      <c r="K122" s="62"/>
    </row>
  </sheetData>
  <mergeCells count="3">
    <mergeCell ref="E2:F2"/>
    <mergeCell ref="E3:F3"/>
    <mergeCell ref="M9:S10"/>
  </mergeCells>
  <hyperlinks>
    <hyperlink ref="E3" location="'Índice de tablas'!A1" display="ÍNDICE DE TABLAS"/>
    <hyperlink ref="E2" location="'Cuadro de tablas'!A1" display="CUADRO DE TABLAS"/>
  </hyperlink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79"/>
  <sheetViews>
    <sheetView zoomScale="80" zoomScaleNormal="80" workbookViewId="0">
      <pane ySplit="9" topLeftCell="A10" activePane="bottomLeft" state="frozen"/>
      <selection pane="bottomLeft" activeCell="A10" sqref="A10"/>
    </sheetView>
  </sheetViews>
  <sheetFormatPr baseColWidth="10" defaultColWidth="11.42578125" defaultRowHeight="15" x14ac:dyDescent="0.25"/>
  <cols>
    <col min="1" max="1" width="14.7109375" style="7" customWidth="1"/>
    <col min="2" max="11" width="9.7109375" style="7" customWidth="1"/>
    <col min="12" max="12" width="5.7109375" style="7" customWidth="1"/>
    <col min="13" max="16384" width="11.42578125" style="7"/>
  </cols>
  <sheetData>
    <row r="1" spans="1:81" ht="30.6" customHeight="1" x14ac:dyDescent="0.25"/>
    <row r="2" spans="1:81" x14ac:dyDescent="0.25">
      <c r="E2" s="370" t="s">
        <v>2</v>
      </c>
      <c r="F2" s="370"/>
    </row>
    <row r="3" spans="1:81" x14ac:dyDescent="0.25">
      <c r="E3" s="370" t="s">
        <v>1</v>
      </c>
      <c r="F3" s="370"/>
    </row>
    <row r="5" spans="1:81" s="47" customFormat="1" ht="15.75" customHeight="1" x14ac:dyDescent="0.2">
      <c r="A5" s="41" t="s">
        <v>549</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row>
    <row r="6" spans="1:81" s="47" customFormat="1" ht="12.75" customHeight="1" x14ac:dyDescent="0.2">
      <c r="A6" s="64"/>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row>
    <row r="7" spans="1:81" s="42" customFormat="1" ht="12.75" customHeight="1" x14ac:dyDescent="0.2">
      <c r="A7" s="65" t="s">
        <v>79</v>
      </c>
      <c r="B7" s="390" t="s">
        <v>56</v>
      </c>
      <c r="C7" s="391" t="s">
        <v>80</v>
      </c>
      <c r="D7" s="372" t="s">
        <v>81</v>
      </c>
      <c r="E7" s="372"/>
      <c r="F7" s="372"/>
      <c r="G7" s="372"/>
      <c r="H7" s="372"/>
      <c r="I7" s="372"/>
      <c r="J7" s="372"/>
      <c r="K7" s="373"/>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row>
    <row r="8" spans="1:81" s="42" customFormat="1" ht="12.75" customHeight="1" x14ac:dyDescent="0.2">
      <c r="A8" s="66"/>
      <c r="B8" s="381"/>
      <c r="C8" s="392"/>
      <c r="D8" s="390" t="s">
        <v>56</v>
      </c>
      <c r="E8" s="393" t="s">
        <v>82</v>
      </c>
      <c r="F8" s="373"/>
      <c r="G8" s="394" t="s">
        <v>83</v>
      </c>
      <c r="H8" s="394" t="s">
        <v>84</v>
      </c>
      <c r="I8" s="394" t="s">
        <v>85</v>
      </c>
      <c r="J8" s="394" t="s">
        <v>86</v>
      </c>
      <c r="K8" s="394" t="s">
        <v>78</v>
      </c>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row>
    <row r="9" spans="1:81" s="42" customFormat="1" ht="26.25" customHeight="1" x14ac:dyDescent="0.2">
      <c r="A9" s="67"/>
      <c r="B9" s="384"/>
      <c r="C9" s="383"/>
      <c r="D9" s="384"/>
      <c r="E9" s="82" t="s">
        <v>541</v>
      </c>
      <c r="F9" s="68" t="s">
        <v>87</v>
      </c>
      <c r="G9" s="384"/>
      <c r="H9" s="384"/>
      <c r="I9" s="384"/>
      <c r="J9" s="384"/>
      <c r="K9" s="38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row>
    <row r="10" spans="1:81" s="42" customFormat="1" ht="12.75" customHeight="1" x14ac:dyDescent="0.2">
      <c r="A10" s="69"/>
      <c r="B10" s="37"/>
      <c r="C10" s="48"/>
      <c r="D10" s="37"/>
      <c r="E10" s="70"/>
      <c r="F10" s="70"/>
      <c r="G10" s="37"/>
      <c r="H10" s="37"/>
      <c r="I10" s="37"/>
      <c r="J10" s="37"/>
      <c r="K10" s="37"/>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row>
    <row r="11" spans="1:81" s="42" customFormat="1" ht="12.75" customHeight="1" x14ac:dyDescent="0.2">
      <c r="A11" s="71" t="s">
        <v>88</v>
      </c>
      <c r="B11" s="14"/>
      <c r="C11" s="14"/>
      <c r="D11" s="14"/>
      <c r="E11" s="14"/>
      <c r="F11" s="72"/>
      <c r="G11" s="72"/>
      <c r="H11" s="72"/>
      <c r="I11" s="72"/>
      <c r="J11" s="72"/>
      <c r="K11" s="72"/>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row>
    <row r="12" spans="1:81" s="42" customFormat="1" ht="12.75" customHeight="1" x14ac:dyDescent="0.2">
      <c r="A12" s="71"/>
      <c r="B12" s="14"/>
      <c r="C12" s="14"/>
      <c r="D12" s="14"/>
      <c r="E12" s="14"/>
      <c r="F12" s="72"/>
      <c r="G12" s="72"/>
      <c r="H12" s="72"/>
      <c r="I12" s="72"/>
      <c r="J12" s="72"/>
      <c r="K12" s="72"/>
      <c r="L12" s="14"/>
      <c r="M12" s="389" t="s">
        <v>127</v>
      </c>
      <c r="N12" s="389"/>
      <c r="O12" s="389"/>
      <c r="P12" s="385"/>
      <c r="Q12" s="385"/>
      <c r="R12" s="385"/>
      <c r="S12" s="385"/>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row>
    <row r="13" spans="1:81" s="42" customFormat="1" ht="12.75" customHeight="1" x14ac:dyDescent="0.2">
      <c r="A13" s="71">
        <v>1995</v>
      </c>
      <c r="B13" s="73">
        <v>47006</v>
      </c>
      <c r="C13" s="73">
        <v>44211</v>
      </c>
      <c r="D13" s="73">
        <v>2795</v>
      </c>
      <c r="E13" s="74">
        <v>719</v>
      </c>
      <c r="F13" s="74">
        <v>25</v>
      </c>
      <c r="G13" s="74">
        <v>600</v>
      </c>
      <c r="H13" s="73">
        <v>1065</v>
      </c>
      <c r="I13" s="74">
        <v>376</v>
      </c>
      <c r="J13" s="74">
        <v>10</v>
      </c>
      <c r="K13" s="74">
        <v>0</v>
      </c>
      <c r="L13" s="14"/>
      <c r="M13" s="389"/>
      <c r="N13" s="389"/>
      <c r="O13" s="389"/>
      <c r="P13" s="385"/>
      <c r="Q13" s="385"/>
      <c r="R13" s="385"/>
      <c r="S13" s="385"/>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row>
    <row r="14" spans="1:81" s="42" customFormat="1" ht="12.75" customHeight="1" x14ac:dyDescent="0.2">
      <c r="A14" s="71">
        <v>1996</v>
      </c>
      <c r="B14" s="73">
        <v>47491</v>
      </c>
      <c r="C14" s="73">
        <v>44481</v>
      </c>
      <c r="D14" s="73">
        <v>3010</v>
      </c>
      <c r="E14" s="74">
        <v>712</v>
      </c>
      <c r="F14" s="74">
        <v>25</v>
      </c>
      <c r="G14" s="74">
        <v>693</v>
      </c>
      <c r="H14" s="73">
        <v>1181</v>
      </c>
      <c r="I14" s="74">
        <v>395</v>
      </c>
      <c r="J14" s="74">
        <v>2</v>
      </c>
      <c r="K14" s="74">
        <v>2</v>
      </c>
      <c r="L14" s="14"/>
      <c r="M14" s="46"/>
      <c r="N14" s="46"/>
      <c r="O14" s="46"/>
      <c r="P14" s="46"/>
      <c r="Q14" s="46"/>
      <c r="R14" s="46"/>
      <c r="S14" s="46"/>
      <c r="T14" s="86"/>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row>
    <row r="15" spans="1:81" s="42" customFormat="1" ht="12.75" customHeight="1" x14ac:dyDescent="0.2">
      <c r="A15" s="71">
        <v>1997</v>
      </c>
      <c r="B15" s="73">
        <v>48726</v>
      </c>
      <c r="C15" s="73">
        <v>45248</v>
      </c>
      <c r="D15" s="73">
        <v>3478</v>
      </c>
      <c r="E15" s="74">
        <v>810</v>
      </c>
      <c r="F15" s="74">
        <v>48</v>
      </c>
      <c r="G15" s="74">
        <v>886</v>
      </c>
      <c r="H15" s="73">
        <v>1314</v>
      </c>
      <c r="I15" s="74">
        <v>417</v>
      </c>
      <c r="J15" s="74">
        <v>2</v>
      </c>
      <c r="K15" s="74">
        <v>1</v>
      </c>
      <c r="L15" s="14"/>
      <c r="M15" s="46"/>
      <c r="N15" s="46"/>
      <c r="O15" s="46"/>
      <c r="P15" s="46"/>
      <c r="Q15" s="46"/>
      <c r="R15" s="46"/>
      <c r="S15" s="46"/>
      <c r="T15" s="86"/>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row>
    <row r="16" spans="1:81" s="42" customFormat="1" ht="12.75" customHeight="1" x14ac:dyDescent="0.2">
      <c r="A16" s="71">
        <v>1998</v>
      </c>
      <c r="B16" s="73">
        <v>48858</v>
      </c>
      <c r="C16" s="73">
        <v>45021</v>
      </c>
      <c r="D16" s="73">
        <v>3837</v>
      </c>
      <c r="E16" s="74">
        <v>865</v>
      </c>
      <c r="F16" s="74">
        <v>38</v>
      </c>
      <c r="G16" s="74">
        <v>968</v>
      </c>
      <c r="H16" s="73">
        <v>1550</v>
      </c>
      <c r="I16" s="74">
        <v>410</v>
      </c>
      <c r="J16" s="74">
        <v>3</v>
      </c>
      <c r="K16" s="74">
        <v>3</v>
      </c>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row>
    <row r="17" spans="1:81" s="42" customFormat="1" ht="12.75" customHeight="1" x14ac:dyDescent="0.2">
      <c r="A17" s="71">
        <v>1999</v>
      </c>
      <c r="B17" s="73">
        <v>51976</v>
      </c>
      <c r="C17" s="73">
        <v>47343</v>
      </c>
      <c r="D17" s="73">
        <v>4633</v>
      </c>
      <c r="E17" s="74">
        <v>963</v>
      </c>
      <c r="F17" s="74">
        <v>73</v>
      </c>
      <c r="G17" s="73">
        <v>1123</v>
      </c>
      <c r="H17" s="73">
        <v>2034</v>
      </c>
      <c r="I17" s="74">
        <v>434</v>
      </c>
      <c r="J17" s="74">
        <v>6</v>
      </c>
      <c r="K17" s="74">
        <v>0</v>
      </c>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row>
    <row r="18" spans="1:81" s="42" customFormat="1" ht="12.75" customHeight="1" x14ac:dyDescent="0.2">
      <c r="A18" s="71">
        <v>2000</v>
      </c>
      <c r="B18" s="73">
        <v>56622</v>
      </c>
      <c r="C18" s="73">
        <v>50084</v>
      </c>
      <c r="D18" s="73">
        <v>6538</v>
      </c>
      <c r="E18" s="73">
        <v>1254</v>
      </c>
      <c r="F18" s="74">
        <v>102</v>
      </c>
      <c r="G18" s="73">
        <v>1411</v>
      </c>
      <c r="H18" s="73">
        <v>3219</v>
      </c>
      <c r="I18" s="74">
        <v>549</v>
      </c>
      <c r="J18" s="74">
        <v>3</v>
      </c>
      <c r="K18" s="74">
        <v>0</v>
      </c>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row>
    <row r="19" spans="1:81" s="42" customFormat="1" ht="12.75" customHeight="1" x14ac:dyDescent="0.2">
      <c r="A19" s="71">
        <v>2001</v>
      </c>
      <c r="B19" s="73">
        <v>59724</v>
      </c>
      <c r="C19" s="73">
        <v>50823</v>
      </c>
      <c r="D19" s="73">
        <v>8901</v>
      </c>
      <c r="E19" s="73">
        <v>1376</v>
      </c>
      <c r="F19" s="74">
        <v>169</v>
      </c>
      <c r="G19" s="73">
        <v>1664</v>
      </c>
      <c r="H19" s="73">
        <v>5041</v>
      </c>
      <c r="I19" s="74">
        <v>646</v>
      </c>
      <c r="J19" s="74">
        <v>5</v>
      </c>
      <c r="K19" s="74">
        <v>0</v>
      </c>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row>
    <row r="20" spans="1:81" s="42" customFormat="1" ht="12.75" customHeight="1" x14ac:dyDescent="0.2">
      <c r="A20" s="27">
        <v>2002</v>
      </c>
      <c r="B20" s="75">
        <v>63153</v>
      </c>
      <c r="C20" s="75">
        <v>52184</v>
      </c>
      <c r="D20" s="75">
        <v>10969</v>
      </c>
      <c r="E20" s="75">
        <v>1846</v>
      </c>
      <c r="F20" s="16">
        <v>232</v>
      </c>
      <c r="G20" s="75">
        <v>1766</v>
      </c>
      <c r="H20" s="75">
        <v>6377</v>
      </c>
      <c r="I20" s="16">
        <v>743</v>
      </c>
      <c r="J20" s="16">
        <v>5</v>
      </c>
      <c r="K20" s="16">
        <v>0</v>
      </c>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row>
    <row r="21" spans="1:81" s="42" customFormat="1" ht="12.75" customHeight="1" x14ac:dyDescent="0.2">
      <c r="A21" s="27">
        <v>2003</v>
      </c>
      <c r="B21" s="33">
        <v>67044</v>
      </c>
      <c r="C21" s="33">
        <v>54511</v>
      </c>
      <c r="D21" s="33">
        <v>12533</v>
      </c>
      <c r="E21" s="33">
        <v>2310</v>
      </c>
      <c r="F21" s="76">
        <v>253</v>
      </c>
      <c r="G21" s="33">
        <v>1981</v>
      </c>
      <c r="H21" s="33">
        <v>7186</v>
      </c>
      <c r="I21" s="76">
        <v>799</v>
      </c>
      <c r="J21" s="76">
        <v>4</v>
      </c>
      <c r="K21" s="76">
        <v>0</v>
      </c>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row>
    <row r="22" spans="1:81" s="42" customFormat="1" ht="12.75" customHeight="1" x14ac:dyDescent="0.2">
      <c r="A22" s="27">
        <v>2004</v>
      </c>
      <c r="B22" s="33">
        <v>69029</v>
      </c>
      <c r="C22" s="33">
        <v>55166</v>
      </c>
      <c r="D22" s="33">
        <v>13863</v>
      </c>
      <c r="E22" s="33">
        <v>2654</v>
      </c>
      <c r="F22" s="76">
        <v>321</v>
      </c>
      <c r="G22" s="33">
        <v>2290</v>
      </c>
      <c r="H22" s="33">
        <v>7617</v>
      </c>
      <c r="I22" s="76">
        <v>977</v>
      </c>
      <c r="J22" s="76">
        <v>4</v>
      </c>
      <c r="K22" s="76">
        <v>0</v>
      </c>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row>
    <row r="23" spans="1:81" s="42" customFormat="1" ht="12.75" customHeight="1" x14ac:dyDescent="0.2">
      <c r="A23" s="27">
        <v>2005</v>
      </c>
      <c r="B23" s="33">
        <v>69364</v>
      </c>
      <c r="C23" s="33">
        <v>54664</v>
      </c>
      <c r="D23" s="33">
        <v>14700</v>
      </c>
      <c r="E23" s="33">
        <v>3127</v>
      </c>
      <c r="F23" s="76">
        <v>390</v>
      </c>
      <c r="G23" s="33">
        <v>2403</v>
      </c>
      <c r="H23" s="33">
        <v>7723</v>
      </c>
      <c r="I23" s="33">
        <v>1056</v>
      </c>
      <c r="J23" s="76">
        <v>1</v>
      </c>
      <c r="K23" s="76">
        <v>0</v>
      </c>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row>
    <row r="24" spans="1:81" s="42" customFormat="1" ht="12.75" customHeight="1" x14ac:dyDescent="0.2">
      <c r="A24" s="27">
        <v>2006</v>
      </c>
      <c r="B24" s="33">
        <v>71941</v>
      </c>
      <c r="C24" s="33">
        <v>55539</v>
      </c>
      <c r="D24" s="33">
        <v>16402</v>
      </c>
      <c r="E24" s="33">
        <v>3887</v>
      </c>
      <c r="F24" s="76">
        <v>407</v>
      </c>
      <c r="G24" s="33">
        <v>2691</v>
      </c>
      <c r="H24" s="33">
        <v>8299</v>
      </c>
      <c r="I24" s="33">
        <v>1110</v>
      </c>
      <c r="J24" s="76">
        <v>8</v>
      </c>
      <c r="K24" s="76">
        <v>0</v>
      </c>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row>
    <row r="25" spans="1:81" s="42" customFormat="1" ht="12.75" customHeight="1" x14ac:dyDescent="0.2">
      <c r="A25" s="27">
        <v>2007</v>
      </c>
      <c r="B25" s="33">
        <v>74841</v>
      </c>
      <c r="C25" s="33">
        <v>55619</v>
      </c>
      <c r="D25" s="33">
        <v>19222</v>
      </c>
      <c r="E25" s="33">
        <v>4600</v>
      </c>
      <c r="F25" s="76">
        <v>462</v>
      </c>
      <c r="G25" s="33">
        <v>3242</v>
      </c>
      <c r="H25" s="33">
        <v>9553</v>
      </c>
      <c r="I25" s="33">
        <v>1355</v>
      </c>
      <c r="J25" s="76">
        <v>10</v>
      </c>
      <c r="K25" s="76">
        <v>0</v>
      </c>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row>
    <row r="26" spans="1:81" s="42" customFormat="1" ht="12.75" customHeight="1" x14ac:dyDescent="0.2">
      <c r="A26" s="27">
        <v>2008</v>
      </c>
      <c r="B26" s="33">
        <v>78741</v>
      </c>
      <c r="C26" s="33">
        <v>57427</v>
      </c>
      <c r="D26" s="33">
        <v>21314</v>
      </c>
      <c r="E26" s="33">
        <v>5130</v>
      </c>
      <c r="F26" s="76">
        <v>508</v>
      </c>
      <c r="G26" s="33">
        <v>3824</v>
      </c>
      <c r="H26" s="33">
        <v>10251</v>
      </c>
      <c r="I26" s="33">
        <v>1595</v>
      </c>
      <c r="J26" s="76">
        <v>5</v>
      </c>
      <c r="K26" s="76">
        <v>1</v>
      </c>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row>
    <row r="27" spans="1:81" s="42" customFormat="1" ht="12.75" customHeight="1" x14ac:dyDescent="0.2">
      <c r="A27" s="27">
        <v>2009</v>
      </c>
      <c r="B27" s="33">
        <v>75892</v>
      </c>
      <c r="C27" s="33">
        <v>56079</v>
      </c>
      <c r="D27" s="33">
        <v>19813</v>
      </c>
      <c r="E27" s="33">
        <v>4616</v>
      </c>
      <c r="F27" s="76">
        <v>495</v>
      </c>
      <c r="G27" s="33">
        <v>3821</v>
      </c>
      <c r="H27" s="33">
        <v>9164</v>
      </c>
      <c r="I27" s="33">
        <v>1703</v>
      </c>
      <c r="J27" s="76">
        <v>14</v>
      </c>
      <c r="K27" s="76">
        <v>0</v>
      </c>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row>
    <row r="28" spans="1:81" s="42" customFormat="1" ht="12.75" customHeight="1" x14ac:dyDescent="0.2">
      <c r="A28" s="27">
        <v>2010</v>
      </c>
      <c r="B28" s="77">
        <v>73776</v>
      </c>
      <c r="C28" s="77">
        <v>55006</v>
      </c>
      <c r="D28" s="77">
        <v>18770</v>
      </c>
      <c r="E28" s="77">
        <v>4678</v>
      </c>
      <c r="F28" s="77">
        <v>497</v>
      </c>
      <c r="G28" s="77">
        <v>3782</v>
      </c>
      <c r="H28" s="77">
        <v>8049</v>
      </c>
      <c r="I28" s="77">
        <v>1753</v>
      </c>
      <c r="J28" s="77">
        <v>11</v>
      </c>
      <c r="K28" s="77">
        <v>0</v>
      </c>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row>
    <row r="29" spans="1:81" s="42" customFormat="1" ht="12.75" customHeight="1" x14ac:dyDescent="0.2">
      <c r="A29" s="27">
        <v>2011</v>
      </c>
      <c r="B29" s="57">
        <v>72023</v>
      </c>
      <c r="C29" s="77">
        <v>54915</v>
      </c>
      <c r="D29" s="77">
        <v>17108</v>
      </c>
      <c r="E29" s="77">
        <v>4406</v>
      </c>
      <c r="F29" s="77">
        <v>515</v>
      </c>
      <c r="G29" s="77">
        <v>3230</v>
      </c>
      <c r="H29" s="77">
        <v>7254</v>
      </c>
      <c r="I29" s="77">
        <v>1688</v>
      </c>
      <c r="J29" s="77">
        <v>15</v>
      </c>
      <c r="K29" s="77">
        <v>0</v>
      </c>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row>
    <row r="30" spans="1:81" s="42" customFormat="1" ht="12.75" customHeight="1" x14ac:dyDescent="0.2">
      <c r="A30" s="27">
        <v>2012</v>
      </c>
      <c r="B30" s="57">
        <v>69374</v>
      </c>
      <c r="C30" s="77">
        <v>52990</v>
      </c>
      <c r="D30" s="77">
        <v>16384</v>
      </c>
      <c r="E30" s="77">
        <v>4397</v>
      </c>
      <c r="F30" s="77">
        <v>513</v>
      </c>
      <c r="G30" s="77">
        <v>3032</v>
      </c>
      <c r="H30" s="77">
        <v>6797</v>
      </c>
      <c r="I30" s="77">
        <v>1637</v>
      </c>
      <c r="J30" s="77">
        <v>8</v>
      </c>
      <c r="K30" s="77">
        <v>0</v>
      </c>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row>
    <row r="31" spans="1:81" s="42" customFormat="1" ht="12.75" customHeight="1" x14ac:dyDescent="0.2">
      <c r="A31" s="27">
        <v>2013</v>
      </c>
      <c r="B31" s="57">
        <v>65343</v>
      </c>
      <c r="C31" s="77">
        <v>50610</v>
      </c>
      <c r="D31" s="77">
        <v>14733</v>
      </c>
      <c r="E31" s="77">
        <v>4192</v>
      </c>
      <c r="F31" s="77">
        <v>454</v>
      </c>
      <c r="G31" s="77">
        <v>2879</v>
      </c>
      <c r="H31" s="77">
        <v>5768</v>
      </c>
      <c r="I31" s="77">
        <v>1430</v>
      </c>
      <c r="J31" s="77">
        <v>10</v>
      </c>
      <c r="K31" s="77">
        <v>0</v>
      </c>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row>
    <row r="32" spans="1:81" s="42" customFormat="1" ht="12.75" customHeight="1" x14ac:dyDescent="0.2">
      <c r="A32" s="27">
        <v>2014</v>
      </c>
      <c r="B32" s="103">
        <v>65505</v>
      </c>
      <c r="C32" s="77">
        <v>51601</v>
      </c>
      <c r="D32" s="77">
        <v>13904</v>
      </c>
      <c r="E32" s="77">
        <v>4070</v>
      </c>
      <c r="F32" s="77">
        <v>543</v>
      </c>
      <c r="G32" s="77">
        <v>2818</v>
      </c>
      <c r="H32" s="77">
        <v>4932</v>
      </c>
      <c r="I32" s="77">
        <v>1525</v>
      </c>
      <c r="J32" s="77">
        <v>16</v>
      </c>
      <c r="K32" s="77">
        <v>0</v>
      </c>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row>
    <row r="33" spans="1:81" s="42" customFormat="1" ht="12.75" customHeight="1" x14ac:dyDescent="0.2">
      <c r="A33" s="101">
        <v>2015</v>
      </c>
      <c r="B33" s="57">
        <v>64879</v>
      </c>
      <c r="C33" s="77">
        <v>51589</v>
      </c>
      <c r="D33" s="77">
        <v>13290</v>
      </c>
      <c r="E33" s="277">
        <v>4173</v>
      </c>
      <c r="F33" s="77">
        <v>494</v>
      </c>
      <c r="G33" s="77">
        <v>2835</v>
      </c>
      <c r="H33" s="77">
        <v>4457</v>
      </c>
      <c r="I33" s="77">
        <v>1327</v>
      </c>
      <c r="J33" s="77">
        <v>4</v>
      </c>
      <c r="K33" s="77">
        <v>0</v>
      </c>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row>
    <row r="34" spans="1:81" s="42" customFormat="1" ht="12.75" customHeight="1" x14ac:dyDescent="0.2">
      <c r="A34" s="101">
        <v>2016</v>
      </c>
      <c r="B34" s="57">
        <v>63112</v>
      </c>
      <c r="C34" s="77">
        <v>49876</v>
      </c>
      <c r="D34" s="77">
        <v>13236</v>
      </c>
      <c r="E34" s="88">
        <v>4001</v>
      </c>
      <c r="F34" s="77">
        <v>546</v>
      </c>
      <c r="G34" s="77">
        <v>2763</v>
      </c>
      <c r="H34" s="77">
        <v>4428</v>
      </c>
      <c r="I34" s="77">
        <v>1486</v>
      </c>
      <c r="J34" s="77">
        <v>12</v>
      </c>
      <c r="K34" s="77">
        <v>0</v>
      </c>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row>
    <row r="35" spans="1:81" s="42" customFormat="1" ht="12.75" customHeight="1" x14ac:dyDescent="0.2">
      <c r="A35" s="101">
        <v>2017</v>
      </c>
      <c r="B35" s="57">
        <v>60555</v>
      </c>
      <c r="C35" s="77">
        <v>47370</v>
      </c>
      <c r="D35" s="77">
        <v>13185</v>
      </c>
      <c r="E35" s="88">
        <v>3873</v>
      </c>
      <c r="F35" s="77">
        <v>518</v>
      </c>
      <c r="G35" s="77">
        <v>2697</v>
      </c>
      <c r="H35" s="77">
        <v>4657</v>
      </c>
      <c r="I35" s="77">
        <v>1429</v>
      </c>
      <c r="J35" s="77">
        <v>9</v>
      </c>
      <c r="K35" s="77">
        <v>2</v>
      </c>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row>
    <row r="36" spans="1:81" s="42" customFormat="1" ht="12.75" customHeight="1" x14ac:dyDescent="0.2">
      <c r="A36" s="101">
        <v>2018</v>
      </c>
      <c r="B36" s="57">
        <v>57554</v>
      </c>
      <c r="C36" s="77">
        <v>44121</v>
      </c>
      <c r="D36" s="77">
        <v>13433</v>
      </c>
      <c r="E36" s="298">
        <v>3658</v>
      </c>
      <c r="F36" s="76">
        <v>485</v>
      </c>
      <c r="G36" s="77">
        <v>2776</v>
      </c>
      <c r="H36" s="77">
        <v>5168</v>
      </c>
      <c r="I36" s="77">
        <v>1340</v>
      </c>
      <c r="J36" s="77">
        <v>6</v>
      </c>
      <c r="K36" s="77">
        <v>0</v>
      </c>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row>
    <row r="37" spans="1:81" s="42" customFormat="1" ht="12.75" customHeight="1" x14ac:dyDescent="0.2">
      <c r="A37" s="101">
        <v>2019</v>
      </c>
      <c r="B37" s="57">
        <v>55741</v>
      </c>
      <c r="C37" s="77">
        <v>42068</v>
      </c>
      <c r="D37" s="77">
        <v>13673</v>
      </c>
      <c r="E37" s="298">
        <v>3479</v>
      </c>
      <c r="F37" s="76">
        <v>507</v>
      </c>
      <c r="G37" s="77">
        <v>2569</v>
      </c>
      <c r="H37" s="77">
        <v>5743</v>
      </c>
      <c r="I37" s="77">
        <v>1358</v>
      </c>
      <c r="J37" s="77">
        <v>14</v>
      </c>
      <c r="K37" s="77">
        <v>3</v>
      </c>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row>
    <row r="38" spans="1:81" s="42" customFormat="1" ht="12.75" customHeight="1" x14ac:dyDescent="0.2">
      <c r="A38" s="101">
        <v>2020</v>
      </c>
      <c r="B38" s="57">
        <v>52357</v>
      </c>
      <c r="C38" s="77">
        <v>39324</v>
      </c>
      <c r="D38" s="77">
        <v>13033</v>
      </c>
      <c r="E38" s="298">
        <v>2943</v>
      </c>
      <c r="F38" s="76">
        <v>560</v>
      </c>
      <c r="G38" s="77">
        <v>2356</v>
      </c>
      <c r="H38" s="77">
        <v>5958</v>
      </c>
      <c r="I38" s="77">
        <v>1210</v>
      </c>
      <c r="J38" s="77">
        <v>5</v>
      </c>
      <c r="K38" s="77">
        <v>1</v>
      </c>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row>
    <row r="39" spans="1:81" s="42" customFormat="1" ht="12.75" customHeight="1" x14ac:dyDescent="0.2">
      <c r="A39" s="101">
        <v>2021</v>
      </c>
      <c r="B39" s="57">
        <v>51366</v>
      </c>
      <c r="C39" s="77">
        <v>39248</v>
      </c>
      <c r="D39" s="77">
        <v>12118</v>
      </c>
      <c r="E39" s="318">
        <v>2826</v>
      </c>
      <c r="F39" s="318">
        <v>506</v>
      </c>
      <c r="G39" s="318">
        <v>2053</v>
      </c>
      <c r="H39" s="318">
        <v>5579</v>
      </c>
      <c r="I39" s="318">
        <v>1146</v>
      </c>
      <c r="J39" s="318">
        <v>8</v>
      </c>
      <c r="K39" s="318">
        <v>0</v>
      </c>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row>
    <row r="40" spans="1:81" s="42" customFormat="1" ht="12.75" customHeight="1" x14ac:dyDescent="0.2">
      <c r="A40" s="101">
        <v>2022</v>
      </c>
      <c r="B40" s="57">
        <v>50961</v>
      </c>
      <c r="C40" s="77">
        <v>38118</v>
      </c>
      <c r="D40" s="77">
        <v>12843</v>
      </c>
      <c r="E40" s="269">
        <v>2676</v>
      </c>
      <c r="F40" s="269">
        <v>583</v>
      </c>
      <c r="G40" s="269">
        <v>2049</v>
      </c>
      <c r="H40" s="269">
        <v>6389</v>
      </c>
      <c r="I40" s="269">
        <v>1137</v>
      </c>
      <c r="J40" s="269">
        <v>7</v>
      </c>
      <c r="K40" s="269">
        <v>2</v>
      </c>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row>
    <row r="41" spans="1:81" s="42" customFormat="1" ht="12.75" customHeight="1" x14ac:dyDescent="0.2">
      <c r="A41" s="27"/>
      <c r="B41" s="33"/>
      <c r="C41" s="33"/>
      <c r="D41" s="33"/>
      <c r="E41" s="77"/>
      <c r="F41" s="76"/>
      <c r="G41" s="76"/>
      <c r="H41" s="76"/>
      <c r="I41" s="76"/>
      <c r="J41" s="76"/>
      <c r="K41" s="76"/>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row>
    <row r="42" spans="1:81" s="42" customFormat="1" ht="12.75" customHeight="1" x14ac:dyDescent="0.2">
      <c r="A42" s="27" t="s">
        <v>537</v>
      </c>
      <c r="B42" s="16"/>
      <c r="C42" s="16"/>
      <c r="D42" s="16"/>
      <c r="E42" s="16"/>
      <c r="F42" s="16"/>
      <c r="G42" s="16"/>
      <c r="H42" s="16"/>
      <c r="I42" s="16"/>
      <c r="J42" s="16"/>
      <c r="K42" s="78"/>
      <c r="L42" s="14"/>
      <c r="M42" s="46"/>
      <c r="N42" s="46"/>
      <c r="O42" s="46"/>
      <c r="P42" s="46"/>
      <c r="Q42" s="46"/>
      <c r="R42" s="46"/>
      <c r="S42" s="46"/>
      <c r="T42" s="86"/>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row>
    <row r="43" spans="1:81" s="42" customFormat="1" ht="12.75" customHeight="1" x14ac:dyDescent="0.2">
      <c r="A43" s="27"/>
      <c r="B43" s="16"/>
      <c r="C43" s="16"/>
      <c r="D43" s="16"/>
      <c r="E43" s="16"/>
      <c r="F43" s="79"/>
      <c r="G43" s="79"/>
      <c r="H43" s="79"/>
      <c r="I43" s="79"/>
      <c r="J43" s="79"/>
      <c r="K43" s="78"/>
      <c r="L43" s="14"/>
      <c r="M43" s="46"/>
      <c r="N43" s="46"/>
      <c r="O43" s="46"/>
      <c r="P43" s="46"/>
      <c r="Q43" s="46"/>
      <c r="R43" s="46"/>
      <c r="S43" s="46"/>
      <c r="T43" s="86"/>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row>
    <row r="44" spans="1:81" s="42" customFormat="1" ht="12.75" customHeight="1" x14ac:dyDescent="0.2">
      <c r="A44" s="27">
        <v>1995</v>
      </c>
      <c r="B44" s="109">
        <f>(C44+D44)</f>
        <v>100</v>
      </c>
      <c r="C44" s="78">
        <v>94.053950559503036</v>
      </c>
      <c r="D44" s="78">
        <v>5.9460494404969584</v>
      </c>
      <c r="E44" s="78">
        <v>25.724508050089444</v>
      </c>
      <c r="F44" s="78">
        <v>0.89445438282647582</v>
      </c>
      <c r="G44" s="78">
        <v>21.466905187835419</v>
      </c>
      <c r="H44" s="78">
        <v>38.103756708407872</v>
      </c>
      <c r="I44" s="78">
        <v>13.452593917710196</v>
      </c>
      <c r="J44" s="78">
        <v>0.35778175313059035</v>
      </c>
      <c r="K44" s="78">
        <v>0</v>
      </c>
      <c r="L44" s="14"/>
      <c r="M44" s="389" t="s">
        <v>556</v>
      </c>
      <c r="N44" s="389"/>
      <c r="O44" s="389"/>
      <c r="P44" s="385"/>
      <c r="Q44" s="385"/>
      <c r="R44" s="385"/>
      <c r="S44" s="385"/>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row>
    <row r="45" spans="1:81" s="42" customFormat="1" ht="12.75" customHeight="1" x14ac:dyDescent="0.2">
      <c r="A45" s="27">
        <v>1996</v>
      </c>
      <c r="B45" s="109">
        <f t="shared" ref="B45:B70" si="0">(C45+D45)</f>
        <v>100.00000000000001</v>
      </c>
      <c r="C45" s="78">
        <v>93.66195700237941</v>
      </c>
      <c r="D45" s="78">
        <v>6.3380429976206019</v>
      </c>
      <c r="E45" s="78">
        <v>23.654485049833887</v>
      </c>
      <c r="F45" s="78">
        <v>0.83056478405315626</v>
      </c>
      <c r="G45" s="78">
        <v>23.02325581395349</v>
      </c>
      <c r="H45" s="78">
        <v>39.2358803986711</v>
      </c>
      <c r="I45" s="78">
        <v>13.122923588039868</v>
      </c>
      <c r="J45" s="78">
        <v>6.6445182724252497E-2</v>
      </c>
      <c r="K45" s="78">
        <v>6.6445182724252497E-2</v>
      </c>
      <c r="L45" s="14"/>
      <c r="M45" s="389"/>
      <c r="N45" s="389"/>
      <c r="O45" s="389"/>
      <c r="P45" s="385"/>
      <c r="Q45" s="385"/>
      <c r="R45" s="385"/>
      <c r="S45" s="385"/>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row>
    <row r="46" spans="1:81" s="42" customFormat="1" ht="12.75" customHeight="1" x14ac:dyDescent="0.2">
      <c r="A46" s="27">
        <v>1997</v>
      </c>
      <c r="B46" s="109">
        <f t="shared" si="0"/>
        <v>100</v>
      </c>
      <c r="C46" s="78">
        <v>92.862126995854368</v>
      </c>
      <c r="D46" s="78">
        <v>7.1378730041456313</v>
      </c>
      <c r="E46" s="78">
        <v>23.289246693502015</v>
      </c>
      <c r="F46" s="78">
        <v>1.3801035077630821</v>
      </c>
      <c r="G46" s="78">
        <v>25.47441058079356</v>
      </c>
      <c r="H46" s="78">
        <v>37.780333525014377</v>
      </c>
      <c r="I46" s="78">
        <v>11.989649223691776</v>
      </c>
      <c r="J46" s="78">
        <v>5.7504312823461759E-2</v>
      </c>
      <c r="K46" s="78">
        <v>2.8752156411730879E-2</v>
      </c>
      <c r="L46" s="14"/>
      <c r="M46" s="86"/>
      <c r="N46" s="86"/>
      <c r="O46" s="86"/>
      <c r="P46" s="86"/>
      <c r="Q46" s="86"/>
      <c r="R46" s="86"/>
      <c r="S46" s="86"/>
      <c r="T46" s="86"/>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row>
    <row r="47" spans="1:81" s="42" customFormat="1" ht="12.75" customHeight="1" x14ac:dyDescent="0.2">
      <c r="A47" s="27">
        <v>1998</v>
      </c>
      <c r="B47" s="109">
        <f t="shared" si="0"/>
        <v>100</v>
      </c>
      <c r="C47" s="78">
        <v>92.146629006508661</v>
      </c>
      <c r="D47" s="78">
        <v>7.8533709934913416</v>
      </c>
      <c r="E47" s="78">
        <v>22.543653896273131</v>
      </c>
      <c r="F47" s="78">
        <v>0.99035704977847272</v>
      </c>
      <c r="G47" s="78">
        <v>25.228042741725304</v>
      </c>
      <c r="H47" s="78">
        <v>40.39614281991139</v>
      </c>
      <c r="I47" s="78">
        <v>10.685431326557206</v>
      </c>
      <c r="J47" s="78">
        <v>7.8186082877247848E-2</v>
      </c>
      <c r="K47" s="78">
        <v>7.8186082877247848E-2</v>
      </c>
      <c r="L47" s="14"/>
      <c r="M47" s="46"/>
      <c r="N47" s="46"/>
      <c r="O47" s="46"/>
      <c r="P47" s="46"/>
      <c r="Q47" s="46"/>
      <c r="R47" s="46"/>
      <c r="S47" s="46"/>
      <c r="T47" s="86"/>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row>
    <row r="48" spans="1:81" s="42" customFormat="1" ht="12.75" customHeight="1" x14ac:dyDescent="0.2">
      <c r="A48" s="27">
        <v>1999</v>
      </c>
      <c r="B48" s="109">
        <f t="shared" si="0"/>
        <v>100</v>
      </c>
      <c r="C48" s="78">
        <v>91.086270586424504</v>
      </c>
      <c r="D48" s="78">
        <v>8.9137294135754974</v>
      </c>
      <c r="E48" s="78">
        <v>20.785668033671488</v>
      </c>
      <c r="F48" s="78">
        <v>1.5756529246708395</v>
      </c>
      <c r="G48" s="78">
        <v>24.239153895963739</v>
      </c>
      <c r="H48" s="78">
        <v>43.902439024390247</v>
      </c>
      <c r="I48" s="78">
        <v>9.3675804014677322</v>
      </c>
      <c r="J48" s="78">
        <v>0.12950571983595943</v>
      </c>
      <c r="K48" s="78">
        <v>0</v>
      </c>
      <c r="L48" s="14"/>
      <c r="M48" s="46"/>
      <c r="N48" s="46"/>
      <c r="O48" s="46"/>
      <c r="P48" s="46"/>
      <c r="Q48" s="46"/>
      <c r="R48" s="46"/>
      <c r="S48" s="46"/>
      <c r="T48" s="86"/>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row>
    <row r="49" spans="1:81" s="42" customFormat="1" ht="12.75" customHeight="1" x14ac:dyDescent="0.2">
      <c r="A49" s="27">
        <v>2000</v>
      </c>
      <c r="B49" s="109">
        <f t="shared" si="0"/>
        <v>100</v>
      </c>
      <c r="C49" s="78">
        <v>88.453251386386924</v>
      </c>
      <c r="D49" s="78">
        <v>11.546748613613083</v>
      </c>
      <c r="E49" s="78">
        <v>19.180177424288775</v>
      </c>
      <c r="F49" s="78">
        <v>1.560110125420618</v>
      </c>
      <c r="G49" s="78">
        <v>21.581523401651882</v>
      </c>
      <c r="H49" s="78">
        <v>49.235240134597738</v>
      </c>
      <c r="I49" s="78">
        <v>8.3970633221168551</v>
      </c>
      <c r="J49" s="78">
        <v>4.588559192413582E-2</v>
      </c>
      <c r="K49" s="78">
        <v>0</v>
      </c>
      <c r="L49" s="14"/>
      <c r="M49" s="46"/>
      <c r="N49" s="46"/>
      <c r="O49" s="46"/>
      <c r="P49" s="46"/>
      <c r="Q49" s="46"/>
      <c r="R49" s="46"/>
      <c r="S49" s="46"/>
      <c r="T49" s="86"/>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row>
    <row r="50" spans="1:81" s="42" customFormat="1" ht="12.75" customHeight="1" x14ac:dyDescent="0.2">
      <c r="A50" s="27">
        <v>2001</v>
      </c>
      <c r="B50" s="109">
        <f t="shared" si="0"/>
        <v>100</v>
      </c>
      <c r="C50" s="78">
        <v>85.096443640747438</v>
      </c>
      <c r="D50" s="78">
        <v>14.903556359252562</v>
      </c>
      <c r="E50" s="78">
        <v>15.458937198067632</v>
      </c>
      <c r="F50" s="78">
        <v>1.8986630715649926</v>
      </c>
      <c r="G50" s="78">
        <v>18.694528704639929</v>
      </c>
      <c r="H50" s="78">
        <v>56.634086057746323</v>
      </c>
      <c r="I50" s="78">
        <v>7.2576115043253564</v>
      </c>
      <c r="J50" s="78">
        <v>5.6173463655769015E-2</v>
      </c>
      <c r="K50" s="78">
        <v>0</v>
      </c>
      <c r="L50" s="14"/>
      <c r="M50" s="46"/>
      <c r="N50" s="46"/>
      <c r="O50" s="46"/>
      <c r="P50" s="46"/>
      <c r="Q50" s="46"/>
      <c r="R50" s="46"/>
      <c r="S50" s="46"/>
      <c r="T50" s="86"/>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row>
    <row r="51" spans="1:81" s="42" customFormat="1" ht="12.75" customHeight="1" x14ac:dyDescent="0.2">
      <c r="A51" s="27">
        <v>2002</v>
      </c>
      <c r="B51" s="109">
        <f t="shared" si="0"/>
        <v>100</v>
      </c>
      <c r="C51" s="78">
        <v>82.631070574636198</v>
      </c>
      <c r="D51" s="78">
        <v>17.368929425363799</v>
      </c>
      <c r="E51" s="78">
        <v>16.829246057069923</v>
      </c>
      <c r="F51" s="78">
        <v>2.1150515087975204</v>
      </c>
      <c r="G51" s="78">
        <v>16.099917950588022</v>
      </c>
      <c r="H51" s="78">
        <v>58.136566687938739</v>
      </c>
      <c r="I51" s="78">
        <v>6.7736347889506794</v>
      </c>
      <c r="J51" s="78">
        <v>4.5583006655118968E-2</v>
      </c>
      <c r="K51" s="78">
        <v>0</v>
      </c>
      <c r="L51" s="14"/>
      <c r="M51" s="86"/>
      <c r="N51" s="86"/>
      <c r="O51" s="86"/>
      <c r="P51" s="86"/>
      <c r="Q51" s="86"/>
      <c r="R51" s="86"/>
      <c r="S51" s="86"/>
      <c r="T51" s="86"/>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row>
    <row r="52" spans="1:81" s="42" customFormat="1" ht="12.75" customHeight="1" x14ac:dyDescent="0.2">
      <c r="A52" s="27">
        <v>2003</v>
      </c>
      <c r="B52" s="109">
        <f t="shared" si="0"/>
        <v>100</v>
      </c>
      <c r="C52" s="78">
        <v>81.306306306306311</v>
      </c>
      <c r="D52" s="78">
        <v>18.693693693693696</v>
      </c>
      <c r="E52" s="78">
        <v>18.431341259076039</v>
      </c>
      <c r="F52" s="78">
        <v>2.0186707093273757</v>
      </c>
      <c r="G52" s="78">
        <v>15.806271443389452</v>
      </c>
      <c r="H52" s="78">
        <v>57.336631293385466</v>
      </c>
      <c r="I52" s="78">
        <v>6.3751695523817125</v>
      </c>
      <c r="J52" s="78">
        <v>3.1915742439958511E-2</v>
      </c>
      <c r="K52" s="78">
        <v>0</v>
      </c>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row>
    <row r="53" spans="1:81" s="42" customFormat="1" ht="12.75" customHeight="1" x14ac:dyDescent="0.2">
      <c r="A53" s="27">
        <v>2004</v>
      </c>
      <c r="B53" s="109">
        <f t="shared" si="0"/>
        <v>100</v>
      </c>
      <c r="C53" s="78">
        <v>79.917136276057889</v>
      </c>
      <c r="D53" s="78">
        <v>20.082863723942111</v>
      </c>
      <c r="E53" s="78">
        <v>19.144485320637671</v>
      </c>
      <c r="F53" s="78">
        <v>2.3155161220515041</v>
      </c>
      <c r="G53" s="78">
        <v>16.518791026473345</v>
      </c>
      <c r="H53" s="78">
        <v>54.944817139147375</v>
      </c>
      <c r="I53" s="78">
        <v>7.0475366082377544</v>
      </c>
      <c r="J53" s="78">
        <v>2.8853783452355189E-2</v>
      </c>
      <c r="K53" s="78">
        <v>0</v>
      </c>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row>
    <row r="54" spans="1:81" s="42" customFormat="1" ht="12.75" customHeight="1" x14ac:dyDescent="0.2">
      <c r="A54" s="27">
        <v>2005</v>
      </c>
      <c r="B54" s="109">
        <f t="shared" si="0"/>
        <v>100</v>
      </c>
      <c r="C54" s="78">
        <v>78.807450550717945</v>
      </c>
      <c r="D54" s="78">
        <v>21.192549449282048</v>
      </c>
      <c r="E54" s="78">
        <v>21.272108843537417</v>
      </c>
      <c r="F54" s="78">
        <v>2.6530612244897958</v>
      </c>
      <c r="G54" s="78">
        <v>16.346938775510203</v>
      </c>
      <c r="H54" s="78">
        <v>52.537414965986393</v>
      </c>
      <c r="I54" s="78">
        <v>7.1836734693877551</v>
      </c>
      <c r="J54" s="78">
        <v>6.8027210884353739E-3</v>
      </c>
      <c r="K54" s="78">
        <v>0</v>
      </c>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row>
    <row r="55" spans="1:81" s="42" customFormat="1" ht="12.75" customHeight="1" x14ac:dyDescent="0.2">
      <c r="A55" s="27">
        <v>2006</v>
      </c>
      <c r="B55" s="109">
        <f t="shared" si="0"/>
        <v>100</v>
      </c>
      <c r="C55" s="78">
        <v>77.200761735310877</v>
      </c>
      <c r="D55" s="78">
        <v>22.799238264689119</v>
      </c>
      <c r="E55" s="78">
        <v>23.698329472015608</v>
      </c>
      <c r="F55" s="78">
        <v>2.4814047067430804</v>
      </c>
      <c r="G55" s="78">
        <v>16.406535788318497</v>
      </c>
      <c r="H55" s="78">
        <v>50.597488111205948</v>
      </c>
      <c r="I55" s="78">
        <v>6.7674673820265818</v>
      </c>
      <c r="J55" s="78">
        <v>4.8774539690281678E-2</v>
      </c>
      <c r="K55" s="78">
        <v>0</v>
      </c>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row>
    <row r="56" spans="1:81" s="42" customFormat="1" ht="12.75" customHeight="1" x14ac:dyDescent="0.2">
      <c r="A56" s="27">
        <v>2007</v>
      </c>
      <c r="B56" s="109">
        <f t="shared" si="0"/>
        <v>100</v>
      </c>
      <c r="C56" s="78">
        <v>74.316217046805889</v>
      </c>
      <c r="D56" s="78">
        <v>25.683782953194104</v>
      </c>
      <c r="E56" s="78">
        <v>23.93091249609822</v>
      </c>
      <c r="F56" s="78">
        <v>2.4034959941733431</v>
      </c>
      <c r="G56" s="78">
        <v>16.866090937467487</v>
      </c>
      <c r="H56" s="78">
        <v>49.698262407657893</v>
      </c>
      <c r="I56" s="78">
        <v>7.0492144417854545</v>
      </c>
      <c r="J56" s="78">
        <v>5.2023722817604826E-2</v>
      </c>
      <c r="K56" s="78">
        <v>0</v>
      </c>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row>
    <row r="57" spans="1:81" s="42" customFormat="1" ht="12.75" customHeight="1" x14ac:dyDescent="0.2">
      <c r="A57" s="27">
        <v>2008</v>
      </c>
      <c r="B57" s="109">
        <f t="shared" si="0"/>
        <v>100</v>
      </c>
      <c r="C57" s="78">
        <v>72.931509632846925</v>
      </c>
      <c r="D57" s="78">
        <v>27.068490367153071</v>
      </c>
      <c r="E57" s="78">
        <v>24.068687247818335</v>
      </c>
      <c r="F57" s="78">
        <v>2.3834099652810359</v>
      </c>
      <c r="G57" s="78">
        <v>17.941259266210004</v>
      </c>
      <c r="H57" s="78">
        <v>48.095148728535236</v>
      </c>
      <c r="I57" s="78">
        <v>7.4833442807544337</v>
      </c>
      <c r="J57" s="78">
        <v>2.3458759500797597E-2</v>
      </c>
      <c r="K57" s="78">
        <v>4.6917519001595199E-3</v>
      </c>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row>
    <row r="58" spans="1:81" s="42" customFormat="1" ht="12.75" customHeight="1" x14ac:dyDescent="0.2">
      <c r="A58" s="27">
        <v>2009</v>
      </c>
      <c r="B58" s="109">
        <f t="shared" si="0"/>
        <v>100</v>
      </c>
      <c r="C58" s="78">
        <v>73.893163969851898</v>
      </c>
      <c r="D58" s="78">
        <v>26.106836030148106</v>
      </c>
      <c r="E58" s="78">
        <v>23.297834754958867</v>
      </c>
      <c r="F58" s="78">
        <v>2.4983596628476255</v>
      </c>
      <c r="G58" s="78">
        <v>19.285317720688436</v>
      </c>
      <c r="H58" s="78">
        <v>46.252460505728564</v>
      </c>
      <c r="I58" s="78">
        <v>8.5953666784434457</v>
      </c>
      <c r="J58" s="78">
        <v>7.0660677333064151E-2</v>
      </c>
      <c r="K58" s="78">
        <v>0</v>
      </c>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row>
    <row r="59" spans="1:81" s="42" customFormat="1" ht="12.75" customHeight="1" x14ac:dyDescent="0.2">
      <c r="A59" s="27">
        <v>2010</v>
      </c>
      <c r="B59" s="109">
        <f t="shared" si="0"/>
        <v>100</v>
      </c>
      <c r="C59" s="78">
        <v>74.558121882454998</v>
      </c>
      <c r="D59" s="78">
        <v>25.441878117545002</v>
      </c>
      <c r="E59" s="78">
        <v>24.922749067661162</v>
      </c>
      <c r="F59" s="78">
        <v>2.6478423015450185</v>
      </c>
      <c r="G59" s="78">
        <v>20.149174214171552</v>
      </c>
      <c r="H59" s="78">
        <v>42.882258923814597</v>
      </c>
      <c r="I59" s="78">
        <v>9.3393713372402765</v>
      </c>
      <c r="J59" s="78">
        <v>5.8604155567394782E-2</v>
      </c>
      <c r="K59" s="78">
        <v>0</v>
      </c>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row>
    <row r="60" spans="1:81" s="42" customFormat="1" ht="12.75" customHeight="1" x14ac:dyDescent="0.2">
      <c r="A60" s="27">
        <v>2011</v>
      </c>
      <c r="B60" s="109">
        <f t="shared" si="0"/>
        <v>100</v>
      </c>
      <c r="C60" s="78">
        <v>76.246476819904757</v>
      </c>
      <c r="D60" s="78">
        <v>23.75352318009525</v>
      </c>
      <c r="E60" s="78">
        <v>25.754033200841715</v>
      </c>
      <c r="F60" s="78">
        <v>3.01028758475567</v>
      </c>
      <c r="G60" s="78">
        <v>18.880056114098668</v>
      </c>
      <c r="H60" s="78">
        <v>42.401215805471125</v>
      </c>
      <c r="I60" s="78">
        <v>9.8667290156651859</v>
      </c>
      <c r="J60" s="78">
        <v>8.7678279167640871E-2</v>
      </c>
      <c r="K60" s="78">
        <v>0</v>
      </c>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row>
    <row r="61" spans="1:81" s="42" customFormat="1" ht="12.75" customHeight="1" x14ac:dyDescent="0.2">
      <c r="A61" s="27">
        <v>2012</v>
      </c>
      <c r="B61" s="109">
        <f t="shared" si="0"/>
        <v>99.999999999999986</v>
      </c>
      <c r="C61" s="78">
        <v>76.383082999394574</v>
      </c>
      <c r="D61" s="78">
        <v>23.616917000605415</v>
      </c>
      <c r="E61" s="78">
        <v>26.837158203125</v>
      </c>
      <c r="F61" s="78">
        <v>3.131103515625</v>
      </c>
      <c r="G61" s="78">
        <v>18.505859375</v>
      </c>
      <c r="H61" s="78">
        <v>41.485595703125</v>
      </c>
      <c r="I61" s="78">
        <v>9.991455078125</v>
      </c>
      <c r="J61" s="78">
        <v>4.8828125E-2</v>
      </c>
      <c r="K61" s="78">
        <v>0</v>
      </c>
      <c r="L61" s="14"/>
      <c r="M61" s="14"/>
      <c r="N61" s="14"/>
      <c r="O61" s="14"/>
      <c r="P61" s="14"/>
      <c r="Q61" s="14"/>
      <c r="R61" s="14"/>
      <c r="S61" s="14"/>
      <c r="T61" s="14"/>
      <c r="U61" s="14"/>
      <c r="V61" s="14"/>
      <c r="W61" s="14"/>
      <c r="X61" s="14"/>
      <c r="Y61" s="14"/>
      <c r="Z61" s="14"/>
      <c r="AA61" s="347">
        <f>B40-D40</f>
        <v>38118</v>
      </c>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row>
    <row r="62" spans="1:81" s="42" customFormat="1" ht="12.75" customHeight="1" x14ac:dyDescent="0.2">
      <c r="A62" s="27">
        <v>2013</v>
      </c>
      <c r="B62" s="109">
        <f t="shared" si="0"/>
        <v>100</v>
      </c>
      <c r="C62" s="78">
        <v>77.452825857398651</v>
      </c>
      <c r="D62" s="78">
        <v>22.547174142601349</v>
      </c>
      <c r="E62" s="78">
        <v>28.453132423810494</v>
      </c>
      <c r="F62" s="78">
        <v>3.0815176813955065</v>
      </c>
      <c r="G62" s="78">
        <v>19.541166089730535</v>
      </c>
      <c r="H62" s="78">
        <v>39.150207018258328</v>
      </c>
      <c r="I62" s="78">
        <v>9.7061019480078734</v>
      </c>
      <c r="J62" s="78">
        <v>6.7874838797257864E-2</v>
      </c>
      <c r="K62" s="78">
        <v>0</v>
      </c>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row>
    <row r="63" spans="1:81" s="42" customFormat="1" ht="12.75" customHeight="1" x14ac:dyDescent="0.2">
      <c r="A63" s="27">
        <v>2014</v>
      </c>
      <c r="B63" s="109">
        <f t="shared" si="0"/>
        <v>100</v>
      </c>
      <c r="C63" s="78">
        <v>78.774139378673382</v>
      </c>
      <c r="D63" s="78">
        <v>21.225860621326618</v>
      </c>
      <c r="E63" s="78">
        <v>29.27215189873418</v>
      </c>
      <c r="F63" s="78">
        <v>3.9053509781357882</v>
      </c>
      <c r="G63" s="78">
        <v>20.267548906789411</v>
      </c>
      <c r="H63" s="78">
        <v>35.471806674338318</v>
      </c>
      <c r="I63" s="78">
        <v>10.968066743383199</v>
      </c>
      <c r="J63" s="78">
        <v>0.11507479861910241</v>
      </c>
      <c r="K63" s="78">
        <v>0</v>
      </c>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row>
    <row r="64" spans="1:81" s="42" customFormat="1" ht="12.75" customHeight="1" x14ac:dyDescent="0.2">
      <c r="A64" s="101">
        <v>2015</v>
      </c>
      <c r="B64" s="109">
        <f t="shared" si="0"/>
        <v>100</v>
      </c>
      <c r="C64" s="78">
        <v>79.515713867353071</v>
      </c>
      <c r="D64" s="78">
        <v>20.484286132646929</v>
      </c>
      <c r="E64" s="78">
        <v>31.399548532731377</v>
      </c>
      <c r="F64" s="78">
        <v>3.7170805116629042</v>
      </c>
      <c r="G64" s="78">
        <v>21.331828442437921</v>
      </c>
      <c r="H64" s="78">
        <v>33.536493604213696</v>
      </c>
      <c r="I64" s="78">
        <v>9.9849510910458985</v>
      </c>
      <c r="J64" s="78">
        <v>3.0097817908201655E-2</v>
      </c>
      <c r="K64" s="78">
        <v>0</v>
      </c>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row>
    <row r="65" spans="1:81" s="42" customFormat="1" ht="12.75" customHeight="1" x14ac:dyDescent="0.2">
      <c r="A65" s="101">
        <v>2016</v>
      </c>
      <c r="B65" s="109">
        <f t="shared" si="0"/>
        <v>100</v>
      </c>
      <c r="C65" s="78">
        <v>79.027760172391936</v>
      </c>
      <c r="D65" s="78">
        <v>20.97223982760806</v>
      </c>
      <c r="E65" s="78">
        <v>30.2281656089453</v>
      </c>
      <c r="F65" s="78">
        <v>4.1251133272892115</v>
      </c>
      <c r="G65" s="78">
        <v>20.874886672710787</v>
      </c>
      <c r="H65" s="78">
        <v>33.454215775158659</v>
      </c>
      <c r="I65" s="78">
        <v>11.226956784527047</v>
      </c>
      <c r="J65" s="78">
        <v>9.0661831368993653E-2</v>
      </c>
      <c r="K65" s="78">
        <v>0</v>
      </c>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row>
    <row r="66" spans="1:81" s="42" customFormat="1" ht="12.75" customHeight="1" x14ac:dyDescent="0.2">
      <c r="A66" s="101">
        <v>2017</v>
      </c>
      <c r="B66" s="109">
        <f t="shared" si="0"/>
        <v>100</v>
      </c>
      <c r="C66" s="78">
        <v>78.226405746841706</v>
      </c>
      <c r="D66" s="78">
        <v>21.773594253158286</v>
      </c>
      <c r="E66" s="78">
        <v>29.36</v>
      </c>
      <c r="F66" s="78">
        <v>3.94</v>
      </c>
      <c r="G66" s="78">
        <v>20.462646947288583</v>
      </c>
      <c r="H66" s="78">
        <v>35.320439893818737</v>
      </c>
      <c r="I66" s="78">
        <v>10.84</v>
      </c>
      <c r="J66" s="78">
        <v>6.8259385665529013E-2</v>
      </c>
      <c r="K66" s="78">
        <v>0.01</v>
      </c>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row>
    <row r="67" spans="1:81" s="42" customFormat="1" ht="12.75" customHeight="1" x14ac:dyDescent="0.2">
      <c r="A67" s="101">
        <v>2018</v>
      </c>
      <c r="B67" s="109">
        <f t="shared" si="0"/>
        <v>100</v>
      </c>
      <c r="C67" s="78">
        <v>76.660180004864998</v>
      </c>
      <c r="D67" s="78">
        <v>23.339819995135002</v>
      </c>
      <c r="E67" s="296">
        <f>(E36/D36)*100</f>
        <v>27.231444949006178</v>
      </c>
      <c r="F67" s="296">
        <f>(F36/D36)*100</f>
        <v>3.6105114270825576</v>
      </c>
      <c r="G67" s="297">
        <f>(G36/$D36)*100</f>
        <v>20.665525199136457</v>
      </c>
      <c r="H67" s="297">
        <f t="shared" ref="H67:K67" si="1">(H36/$D36)*100</f>
        <v>38.472418670438472</v>
      </c>
      <c r="I67" s="297">
        <f t="shared" si="1"/>
        <v>9.9754336335889224</v>
      </c>
      <c r="J67" s="297">
        <f t="shared" si="1"/>
        <v>4.4666120747413086E-2</v>
      </c>
      <c r="K67" s="297">
        <f t="shared" si="1"/>
        <v>0</v>
      </c>
      <c r="L67" s="14"/>
      <c r="M67" s="14" t="s">
        <v>79</v>
      </c>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row>
    <row r="68" spans="1:81" s="42" customFormat="1" ht="12.75" customHeight="1" x14ac:dyDescent="0.2">
      <c r="A68" s="101">
        <v>2019</v>
      </c>
      <c r="B68" s="109">
        <f t="shared" si="0"/>
        <v>100</v>
      </c>
      <c r="C68" s="78">
        <v>75.470479539297827</v>
      </c>
      <c r="D68" s="78">
        <v>24.529520460702177</v>
      </c>
      <c r="E68" s="296">
        <f>(E37/D37)*100</f>
        <v>25.444306297081841</v>
      </c>
      <c r="F68" s="296">
        <f>(F37/D37)*100</f>
        <v>3.7080377386089372</v>
      </c>
      <c r="G68" s="296">
        <f>(G37/D37)*100</f>
        <v>18.788853945732463</v>
      </c>
      <c r="H68" s="296">
        <f>(H37/D37)*100</f>
        <v>42.002486652526876</v>
      </c>
      <c r="I68" s="296">
        <f>(I37/D37)*100</f>
        <v>9.9319827397059903</v>
      </c>
      <c r="J68" s="296">
        <f>(J37/D37)*100</f>
        <v>0.10239157463614423</v>
      </c>
      <c r="K68" s="297">
        <f t="shared" ref="K68" si="2">(K37/$D37)*100</f>
        <v>2.1941051707745192E-2</v>
      </c>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row>
    <row r="69" spans="1:81" s="42" customFormat="1" ht="12.75" customHeight="1" x14ac:dyDescent="0.2">
      <c r="A69" s="101">
        <v>2020</v>
      </c>
      <c r="B69" s="109">
        <f t="shared" si="0"/>
        <v>100</v>
      </c>
      <c r="C69" s="78">
        <f>(C38/B38)*100</f>
        <v>75.10743549095632</v>
      </c>
      <c r="D69" s="78">
        <f>(D38/B38)*100</f>
        <v>24.89256450904368</v>
      </c>
      <c r="E69" s="296">
        <f>(E38/D38)*100</f>
        <v>22.581140182613364</v>
      </c>
      <c r="F69" s="296">
        <f>(F38/D38)*100</f>
        <v>4.2967850840174941</v>
      </c>
      <c r="G69" s="296">
        <f>(G38/D38)*100</f>
        <v>18.077188674902171</v>
      </c>
      <c r="H69" s="296">
        <f>(H38/D38)*100</f>
        <v>45.71472416174327</v>
      </c>
      <c r="I69" s="296">
        <f>(I38/D38)*100</f>
        <v>9.2841249136806567</v>
      </c>
      <c r="J69" s="296">
        <f>(J38/D38)*100</f>
        <v>3.8364152535870485E-2</v>
      </c>
      <c r="K69" s="297">
        <f t="shared" ref="K69" si="3">(K38/$D38)*100</f>
        <v>7.6728305071740973E-3</v>
      </c>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row>
    <row r="70" spans="1:81" s="42" customFormat="1" ht="12.75" customHeight="1" x14ac:dyDescent="0.2">
      <c r="A70" s="101">
        <v>2021</v>
      </c>
      <c r="B70" s="109">
        <f t="shared" si="0"/>
        <v>100</v>
      </c>
      <c r="C70" s="78">
        <f>(C39/B39)*100</f>
        <v>76.40851925398124</v>
      </c>
      <c r="D70" s="78">
        <f>(D39/B39)*100</f>
        <v>23.591480746018767</v>
      </c>
      <c r="E70" s="296">
        <f>(E39/D39)*100</f>
        <v>23.320679980194754</v>
      </c>
      <c r="F70" s="296">
        <f>(F39/D39)*100</f>
        <v>4.1756065357319692</v>
      </c>
      <c r="G70" s="296">
        <f>(G39/D39)*100</f>
        <v>16.94173956098366</v>
      </c>
      <c r="H70" s="296">
        <f>(H39/D39)*100</f>
        <v>46.038950321835287</v>
      </c>
      <c r="I70" s="296">
        <f>(I39/D39)*100</f>
        <v>9.4570061066182536</v>
      </c>
      <c r="J70" s="296">
        <f>(J39/D39)*100</f>
        <v>6.6017494636078561E-2</v>
      </c>
      <c r="K70" s="297">
        <f t="shared" ref="K70" si="4">(K39/$D39)*100</f>
        <v>0</v>
      </c>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row>
    <row r="71" spans="1:81" s="42" customFormat="1" ht="12.75" customHeight="1" x14ac:dyDescent="0.2">
      <c r="A71" s="101">
        <v>2022</v>
      </c>
      <c r="B71" s="155">
        <f>(C71+D71)</f>
        <v>100</v>
      </c>
      <c r="C71" s="78">
        <f>(C40/B40)*100</f>
        <v>74.798375228115617</v>
      </c>
      <c r="D71" s="78">
        <f>(D40/B40)*100</f>
        <v>25.201624771884383</v>
      </c>
      <c r="E71" s="296">
        <f>(E40/D40)*100</f>
        <v>20.836253211866389</v>
      </c>
      <c r="F71" s="296">
        <f>(F40/D40)*100</f>
        <v>4.5394378260531028</v>
      </c>
      <c r="G71" s="296">
        <f>(G40/D40)*100</f>
        <v>15.954216304601729</v>
      </c>
      <c r="H71" s="296">
        <f>(H40/D40)*100</f>
        <v>49.74694386046874</v>
      </c>
      <c r="I71" s="296">
        <f>(I40/D40)*100</f>
        <v>8.8530717122167708</v>
      </c>
      <c r="J71" s="296">
        <f>(J40/D40)*100</f>
        <v>5.4504399283656461E-2</v>
      </c>
      <c r="K71" s="297">
        <f t="shared" ref="K71" si="5">(K40/$D40)*100</f>
        <v>1.5572685509616133E-2</v>
      </c>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row>
    <row r="72" spans="1:81" s="42" customFormat="1" ht="12.75" customHeight="1" x14ac:dyDescent="0.2">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row>
    <row r="73" spans="1:81" s="42" customFormat="1" ht="12.75" customHeight="1" x14ac:dyDescent="0.2">
      <c r="A73" s="80"/>
      <c r="B73" s="80"/>
      <c r="C73" s="80"/>
      <c r="D73" s="80"/>
      <c r="E73" s="80"/>
      <c r="F73" s="80"/>
      <c r="G73" s="80"/>
      <c r="H73" s="80"/>
      <c r="I73" s="80"/>
      <c r="J73" s="80"/>
      <c r="K73" s="80"/>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row>
    <row r="74" spans="1:81" s="42" customFormat="1" ht="12.75" customHeight="1" x14ac:dyDescent="0.2">
      <c r="A74" s="81" t="s">
        <v>536</v>
      </c>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row>
    <row r="75" spans="1:81" s="42" customFormat="1" ht="12.75" customHeight="1" x14ac:dyDescent="0.2">
      <c r="A75" s="81" t="s">
        <v>542</v>
      </c>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row>
    <row r="76" spans="1:81" s="42" customFormat="1" ht="12.75" customHeight="1" x14ac:dyDescent="0.2">
      <c r="A76" s="81"/>
      <c r="B76" s="14"/>
      <c r="C76" s="14"/>
      <c r="D76" s="14"/>
      <c r="E76" s="14"/>
      <c r="F76" s="14"/>
      <c r="G76" s="14"/>
      <c r="H76" s="14"/>
      <c r="I76" s="14"/>
      <c r="J76" s="14"/>
      <c r="K76" s="14"/>
      <c r="L76" s="86"/>
      <c r="M76" s="46"/>
      <c r="N76" s="46"/>
      <c r="O76" s="46"/>
      <c r="P76" s="46"/>
      <c r="Q76" s="46"/>
      <c r="R76" s="46"/>
      <c r="S76" s="46"/>
      <c r="T76" s="86"/>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row>
    <row r="77" spans="1:81" s="42" customFormat="1" ht="12.75" customHeight="1" x14ac:dyDescent="0.2">
      <c r="A77" s="314" t="s">
        <v>543</v>
      </c>
      <c r="B77" s="14"/>
      <c r="C77" s="14"/>
      <c r="D77" s="14"/>
      <c r="E77" s="14"/>
      <c r="F77" s="14"/>
      <c r="G77" s="14"/>
      <c r="H77" s="14"/>
      <c r="I77" s="14"/>
      <c r="J77" s="14"/>
      <c r="K77" s="14"/>
      <c r="L77" s="86"/>
      <c r="M77" s="46"/>
      <c r="N77" s="46"/>
      <c r="O77" s="46"/>
      <c r="P77" s="46"/>
      <c r="Q77" s="46"/>
      <c r="R77" s="46"/>
      <c r="S77" s="46"/>
      <c r="T77" s="86"/>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row>
    <row r="79" spans="1:81" x14ac:dyDescent="0.25">
      <c r="E79" s="292"/>
      <c r="F79" s="292"/>
      <c r="G79" s="292"/>
      <c r="H79" s="292"/>
      <c r="I79" s="292"/>
      <c r="J79" s="292"/>
      <c r="K79" s="292"/>
    </row>
  </sheetData>
  <mergeCells count="14">
    <mergeCell ref="M12:S13"/>
    <mergeCell ref="M44:S45"/>
    <mergeCell ref="E2:F2"/>
    <mergeCell ref="E3:F3"/>
    <mergeCell ref="B7:B9"/>
    <mergeCell ref="C7:C9"/>
    <mergeCell ref="D7:K7"/>
    <mergeCell ref="D8:D9"/>
    <mergeCell ref="E8:F8"/>
    <mergeCell ref="G8:G9"/>
    <mergeCell ref="H8:H9"/>
    <mergeCell ref="I8:I9"/>
    <mergeCell ref="J8:J9"/>
    <mergeCell ref="K8:K9"/>
  </mergeCells>
  <hyperlinks>
    <hyperlink ref="E3" location="'Índice de tablas'!A1" display="ÍNDICE DE TABLAS"/>
    <hyperlink ref="E2" location="'Cuadro de tablas'!A1" display="CUADRO DE TABLAS"/>
  </hyperlinks>
  <pageMargins left="0.7" right="0.7" top="0.75" bottom="0.75" header="0.3" footer="0.3"/>
  <pageSetup paperSize="9" orientation="portrait" r:id="rId1"/>
  <ignoredErrors>
    <ignoredError sqref="D69:E70 D71 E71:J71"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
  <sheetViews>
    <sheetView zoomScale="80" zoomScaleNormal="80" workbookViewId="0">
      <pane ySplit="7" topLeftCell="A8" activePane="bottomLeft" state="frozen"/>
      <selection pane="bottomLeft" activeCell="A8" sqref="A8"/>
    </sheetView>
  </sheetViews>
  <sheetFormatPr baseColWidth="10" defaultColWidth="11.42578125" defaultRowHeight="15" x14ac:dyDescent="0.25"/>
  <cols>
    <col min="1" max="1" width="14.85546875" style="7" customWidth="1"/>
    <col min="2" max="2" width="10.7109375" style="7" customWidth="1"/>
    <col min="3" max="3" width="18.85546875" style="7" customWidth="1"/>
    <col min="4" max="4" width="18.7109375" style="7" customWidth="1"/>
    <col min="5" max="5" width="5.7109375" style="7" customWidth="1"/>
    <col min="6" max="16384" width="11.42578125" style="7"/>
  </cols>
  <sheetData>
    <row r="1" spans="1:12" ht="30.6" customHeight="1" x14ac:dyDescent="0.25"/>
    <row r="2" spans="1:12" x14ac:dyDescent="0.25">
      <c r="C2" s="370" t="s">
        <v>2</v>
      </c>
      <c r="D2" s="370"/>
      <c r="I2" s="325"/>
    </row>
    <row r="3" spans="1:12" x14ac:dyDescent="0.25">
      <c r="C3" s="370" t="s">
        <v>1</v>
      </c>
      <c r="D3" s="370"/>
    </row>
    <row r="5" spans="1:12" s="83" customFormat="1" ht="31.5" customHeight="1" x14ac:dyDescent="0.25">
      <c r="A5" s="395" t="s">
        <v>462</v>
      </c>
      <c r="B5" s="395"/>
      <c r="C5" s="395"/>
      <c r="D5" s="395"/>
    </row>
    <row r="6" spans="1:12" s="52" customFormat="1" ht="12.75" customHeight="1" x14ac:dyDescent="0.3">
      <c r="A6" s="84"/>
      <c r="B6" s="46"/>
      <c r="C6" s="46"/>
      <c r="D6" s="46"/>
    </row>
    <row r="7" spans="1:12" s="52" customFormat="1" ht="30" customHeight="1" x14ac:dyDescent="0.2">
      <c r="A7" s="367"/>
      <c r="B7" s="25" t="s">
        <v>56</v>
      </c>
      <c r="C7" s="366" t="s">
        <v>90</v>
      </c>
      <c r="D7" s="25" t="s">
        <v>91</v>
      </c>
    </row>
    <row r="8" spans="1:12" s="52" customFormat="1" ht="12.75" customHeight="1" x14ac:dyDescent="0.2">
      <c r="A8" s="56"/>
      <c r="B8" s="85"/>
      <c r="C8" s="85"/>
      <c r="D8" s="55"/>
    </row>
    <row r="9" spans="1:12" s="52" customFormat="1" ht="12.75" customHeight="1" x14ac:dyDescent="0.2">
      <c r="A9" s="27" t="s">
        <v>88</v>
      </c>
      <c r="B9" s="86"/>
      <c r="C9" s="86"/>
      <c r="D9" s="86"/>
      <c r="E9" s="46"/>
      <c r="F9" s="389" t="s">
        <v>463</v>
      </c>
      <c r="G9" s="389"/>
      <c r="H9" s="389"/>
      <c r="I9" s="385"/>
      <c r="J9" s="385"/>
      <c r="K9" s="385"/>
      <c r="L9" s="385"/>
    </row>
    <row r="10" spans="1:12" s="52" customFormat="1" ht="12.75" customHeight="1" x14ac:dyDescent="0.2">
      <c r="A10" s="27"/>
      <c r="B10" s="86"/>
      <c r="C10" s="86"/>
      <c r="D10" s="86"/>
      <c r="E10" s="46"/>
      <c r="F10" s="389"/>
      <c r="G10" s="389"/>
      <c r="H10" s="389"/>
      <c r="I10" s="385"/>
      <c r="J10" s="385"/>
      <c r="K10" s="385"/>
      <c r="L10" s="385"/>
    </row>
    <row r="11" spans="1:12" s="52" customFormat="1" ht="12.75" customHeight="1" x14ac:dyDescent="0.2">
      <c r="A11" s="27">
        <v>1995</v>
      </c>
      <c r="B11" s="87">
        <v>47006</v>
      </c>
      <c r="C11" s="87">
        <v>41197</v>
      </c>
      <c r="D11" s="87">
        <v>5809</v>
      </c>
      <c r="E11" s="46"/>
    </row>
    <row r="12" spans="1:12" s="52" customFormat="1" ht="12.75" customHeight="1" x14ac:dyDescent="0.2">
      <c r="A12" s="27">
        <v>1996</v>
      </c>
      <c r="B12" s="87">
        <v>47491</v>
      </c>
      <c r="C12" s="87">
        <v>41475</v>
      </c>
      <c r="D12" s="87">
        <v>6016</v>
      </c>
      <c r="E12" s="46"/>
    </row>
    <row r="13" spans="1:12" s="52" customFormat="1" ht="12.75" customHeight="1" x14ac:dyDescent="0.2">
      <c r="A13" s="27">
        <v>1997</v>
      </c>
      <c r="B13" s="87">
        <v>48726</v>
      </c>
      <c r="C13" s="87">
        <v>41601</v>
      </c>
      <c r="D13" s="87">
        <v>7125</v>
      </c>
      <c r="E13" s="46"/>
    </row>
    <row r="14" spans="1:12" s="52" customFormat="1" ht="12.75" customHeight="1" x14ac:dyDescent="0.2">
      <c r="A14" s="27">
        <v>1998</v>
      </c>
      <c r="B14" s="87">
        <v>48858</v>
      </c>
      <c r="C14" s="87">
        <v>41082</v>
      </c>
      <c r="D14" s="87">
        <v>7776</v>
      </c>
      <c r="E14" s="46"/>
    </row>
    <row r="15" spans="1:12" s="52" customFormat="1" ht="12.75" customHeight="1" x14ac:dyDescent="0.2">
      <c r="A15" s="27">
        <v>1999</v>
      </c>
      <c r="B15" s="87">
        <v>51976</v>
      </c>
      <c r="C15" s="87">
        <v>41939</v>
      </c>
      <c r="D15" s="87">
        <v>10037</v>
      </c>
      <c r="E15" s="46"/>
    </row>
    <row r="16" spans="1:12" s="52" customFormat="1" ht="12.75" customHeight="1" x14ac:dyDescent="0.2">
      <c r="A16" s="27">
        <v>2000</v>
      </c>
      <c r="B16" s="87">
        <v>56622</v>
      </c>
      <c r="C16" s="87">
        <v>45426</v>
      </c>
      <c r="D16" s="87">
        <v>11196</v>
      </c>
      <c r="E16" s="46"/>
    </row>
    <row r="17" spans="1:5" s="52" customFormat="1" ht="12.75" customHeight="1" x14ac:dyDescent="0.2">
      <c r="A17" s="27">
        <v>2001</v>
      </c>
      <c r="B17" s="87">
        <v>59724</v>
      </c>
      <c r="C17" s="87">
        <v>46657</v>
      </c>
      <c r="D17" s="87">
        <v>13067</v>
      </c>
      <c r="E17" s="88"/>
    </row>
    <row r="18" spans="1:5" s="52" customFormat="1" ht="12.75" customHeight="1" x14ac:dyDescent="0.2">
      <c r="A18" s="27">
        <v>2002</v>
      </c>
      <c r="B18" s="89">
        <v>63153</v>
      </c>
      <c r="C18" s="87">
        <v>47903</v>
      </c>
      <c r="D18" s="89">
        <v>15250</v>
      </c>
      <c r="E18" s="88"/>
    </row>
    <row r="19" spans="1:5" s="52" customFormat="1" ht="12.75" customHeight="1" x14ac:dyDescent="0.2">
      <c r="A19" s="27">
        <v>2003</v>
      </c>
      <c r="B19" s="45">
        <v>67044</v>
      </c>
      <c r="C19" s="87">
        <v>50123</v>
      </c>
      <c r="D19" s="91">
        <v>16921</v>
      </c>
      <c r="E19" s="88"/>
    </row>
    <row r="20" spans="1:5" s="52" customFormat="1" ht="12.75" customHeight="1" x14ac:dyDescent="0.2">
      <c r="A20" s="27">
        <v>2004</v>
      </c>
      <c r="B20" s="45">
        <v>69029</v>
      </c>
      <c r="C20" s="87">
        <v>50828</v>
      </c>
      <c r="D20" s="91">
        <v>18201</v>
      </c>
      <c r="E20" s="88"/>
    </row>
    <row r="21" spans="1:5" s="52" customFormat="1" ht="12.75" customHeight="1" x14ac:dyDescent="0.2">
      <c r="A21" s="27">
        <v>2005</v>
      </c>
      <c r="B21" s="45">
        <v>69364</v>
      </c>
      <c r="C21" s="87">
        <v>50367</v>
      </c>
      <c r="D21" s="91">
        <v>18997</v>
      </c>
      <c r="E21" s="88"/>
    </row>
    <row r="22" spans="1:5" s="52" customFormat="1" ht="12.75" customHeight="1" x14ac:dyDescent="0.2">
      <c r="A22" s="27">
        <v>2006</v>
      </c>
      <c r="B22" s="45">
        <v>71941</v>
      </c>
      <c r="C22" s="87">
        <v>51191</v>
      </c>
      <c r="D22" s="91">
        <v>20750</v>
      </c>
      <c r="E22" s="88"/>
    </row>
    <row r="23" spans="1:5" s="52" customFormat="1" ht="12.75" customHeight="1" x14ac:dyDescent="0.2">
      <c r="A23" s="27">
        <v>2007</v>
      </c>
      <c r="B23" s="45">
        <v>74841</v>
      </c>
      <c r="C23" s="87">
        <v>51538</v>
      </c>
      <c r="D23" s="91">
        <v>23303</v>
      </c>
      <c r="E23" s="88"/>
    </row>
    <row r="24" spans="1:5" s="52" customFormat="1" ht="12.75" customHeight="1" x14ac:dyDescent="0.2">
      <c r="A24" s="27">
        <v>2008</v>
      </c>
      <c r="B24" s="45">
        <v>78741</v>
      </c>
      <c r="C24" s="87">
        <v>52810</v>
      </c>
      <c r="D24" s="91">
        <v>25931</v>
      </c>
      <c r="E24" s="88"/>
    </row>
    <row r="25" spans="1:5" s="52" customFormat="1" ht="12.75" customHeight="1" x14ac:dyDescent="0.2">
      <c r="A25" s="27">
        <v>2009</v>
      </c>
      <c r="B25" s="45">
        <v>75892</v>
      </c>
      <c r="C25" s="87">
        <v>50298</v>
      </c>
      <c r="D25" s="91">
        <v>25594</v>
      </c>
      <c r="E25" s="88"/>
    </row>
    <row r="26" spans="1:5" s="52" customFormat="1" ht="12.75" customHeight="1" x14ac:dyDescent="0.2">
      <c r="A26" s="27">
        <v>2010</v>
      </c>
      <c r="B26" s="45">
        <v>73776</v>
      </c>
      <c r="C26" s="87">
        <v>49083</v>
      </c>
      <c r="D26" s="91">
        <v>24693</v>
      </c>
      <c r="E26" s="46"/>
    </row>
    <row r="27" spans="1:5" s="52" customFormat="1" ht="12.75" customHeight="1" x14ac:dyDescent="0.2">
      <c r="A27" s="27">
        <v>2011</v>
      </c>
      <c r="B27" s="45">
        <v>72023</v>
      </c>
      <c r="C27" s="87">
        <v>46801</v>
      </c>
      <c r="D27" s="91">
        <v>25222</v>
      </c>
      <c r="E27" s="46"/>
    </row>
    <row r="28" spans="1:5" s="52" customFormat="1" ht="12.75" customHeight="1" x14ac:dyDescent="0.2">
      <c r="A28" s="27">
        <v>2012</v>
      </c>
      <c r="B28" s="45">
        <v>69374</v>
      </c>
      <c r="C28" s="87">
        <v>44122</v>
      </c>
      <c r="D28" s="91">
        <v>25252</v>
      </c>
      <c r="E28" s="46"/>
    </row>
    <row r="29" spans="1:5" s="52" customFormat="1" ht="12.75" customHeight="1" x14ac:dyDescent="0.2">
      <c r="A29" s="27">
        <v>2013</v>
      </c>
      <c r="B29" s="45">
        <v>65343</v>
      </c>
      <c r="C29" s="87">
        <v>40868</v>
      </c>
      <c r="D29" s="91">
        <v>24475</v>
      </c>
      <c r="E29" s="46"/>
    </row>
    <row r="30" spans="1:5" s="52" customFormat="1" ht="12.75" customHeight="1" x14ac:dyDescent="0.2">
      <c r="A30" s="27">
        <v>2014</v>
      </c>
      <c r="B30" s="45">
        <v>65505</v>
      </c>
      <c r="C30" s="87">
        <v>40014</v>
      </c>
      <c r="D30" s="91">
        <v>25491</v>
      </c>
      <c r="E30" s="46"/>
    </row>
    <row r="31" spans="1:5" s="52" customFormat="1" ht="12.75" customHeight="1" x14ac:dyDescent="0.2">
      <c r="A31" s="27">
        <v>2015</v>
      </c>
      <c r="B31" s="45">
        <v>64879</v>
      </c>
      <c r="C31" s="87">
        <v>38824</v>
      </c>
      <c r="D31" s="91">
        <v>26055</v>
      </c>
      <c r="E31" s="46"/>
    </row>
    <row r="32" spans="1:5" s="52" customFormat="1" ht="12.75" customHeight="1" x14ac:dyDescent="0.2">
      <c r="A32" s="27">
        <v>2016</v>
      </c>
      <c r="B32" s="45">
        <v>63112</v>
      </c>
      <c r="C32" s="87">
        <v>35504</v>
      </c>
      <c r="D32" s="91">
        <v>27608</v>
      </c>
      <c r="E32" s="46"/>
    </row>
    <row r="33" spans="1:8" s="52" customFormat="1" ht="12.75" customHeight="1" x14ac:dyDescent="0.2">
      <c r="A33" s="27">
        <v>2017</v>
      </c>
      <c r="B33" s="45">
        <v>60555</v>
      </c>
      <c r="C33" s="87">
        <v>33587</v>
      </c>
      <c r="D33" s="91">
        <v>26968</v>
      </c>
      <c r="E33" s="46"/>
    </row>
    <row r="34" spans="1:8" s="52" customFormat="1" ht="12.75" customHeight="1" x14ac:dyDescent="0.2">
      <c r="A34" s="27">
        <v>2018</v>
      </c>
      <c r="B34" s="45">
        <v>57554</v>
      </c>
      <c r="C34" s="87">
        <v>31782</v>
      </c>
      <c r="D34" s="91">
        <v>25772</v>
      </c>
      <c r="E34" s="46"/>
    </row>
    <row r="35" spans="1:8" s="52" customFormat="1" ht="12.75" customHeight="1" x14ac:dyDescent="0.2">
      <c r="A35" s="27">
        <v>2019</v>
      </c>
      <c r="B35" s="45">
        <v>55741</v>
      </c>
      <c r="C35" s="87">
        <v>30399</v>
      </c>
      <c r="D35" s="45">
        <v>25342</v>
      </c>
      <c r="E35" s="46"/>
    </row>
    <row r="36" spans="1:8" s="52" customFormat="1" ht="12.75" customHeight="1" x14ac:dyDescent="0.2">
      <c r="A36" s="27">
        <v>2020</v>
      </c>
      <c r="B36" s="45">
        <v>52357</v>
      </c>
      <c r="C36" s="87">
        <v>29229</v>
      </c>
      <c r="D36" s="45">
        <v>23128</v>
      </c>
      <c r="E36" s="46"/>
    </row>
    <row r="37" spans="1:8" s="52" customFormat="1" ht="12.75" customHeight="1" x14ac:dyDescent="0.2">
      <c r="A37" s="27">
        <v>2021</v>
      </c>
      <c r="B37" s="45">
        <v>51366</v>
      </c>
      <c r="C37" s="89">
        <v>27747</v>
      </c>
      <c r="D37" s="45">
        <v>23619</v>
      </c>
      <c r="E37" s="46"/>
    </row>
    <row r="38" spans="1:8" s="52" customFormat="1" ht="12.75" customHeight="1" x14ac:dyDescent="0.2">
      <c r="A38" s="27">
        <v>2022</v>
      </c>
      <c r="B38" s="45">
        <v>50961</v>
      </c>
      <c r="C38" s="89">
        <v>26940</v>
      </c>
      <c r="D38" s="45">
        <v>24021</v>
      </c>
      <c r="E38" s="46"/>
    </row>
    <row r="39" spans="1:8" s="52" customFormat="1" ht="12.75" customHeight="1" x14ac:dyDescent="0.2">
      <c r="A39" s="27"/>
      <c r="B39" s="92"/>
      <c r="C39" s="92"/>
      <c r="D39" s="92"/>
      <c r="E39" s="46"/>
      <c r="H39" s="59"/>
    </row>
    <row r="40" spans="1:8" s="52" customFormat="1" ht="12.75" customHeight="1" x14ac:dyDescent="0.2">
      <c r="A40" s="27" t="s">
        <v>128</v>
      </c>
      <c r="B40" s="89"/>
      <c r="C40" s="89"/>
      <c r="D40" s="89"/>
      <c r="E40" s="46"/>
    </row>
    <row r="41" spans="1:8" s="52" customFormat="1" ht="12.75" customHeight="1" x14ac:dyDescent="0.2">
      <c r="A41" s="27"/>
      <c r="B41" s="89"/>
      <c r="C41" s="51"/>
      <c r="D41" s="51"/>
      <c r="E41" s="93"/>
    </row>
    <row r="42" spans="1:8" s="52" customFormat="1" ht="12.75" customHeight="1" x14ac:dyDescent="0.2">
      <c r="A42" s="27">
        <v>1995</v>
      </c>
      <c r="B42" s="157">
        <v>100</v>
      </c>
      <c r="C42" s="157">
        <v>87.642003148534229</v>
      </c>
      <c r="D42" s="157">
        <v>12.357996851465771</v>
      </c>
      <c r="E42" s="93"/>
    </row>
    <row r="43" spans="1:8" s="52" customFormat="1" ht="12.75" customHeight="1" x14ac:dyDescent="0.2">
      <c r="A43" s="27">
        <v>1996</v>
      </c>
      <c r="B43" s="157">
        <v>100</v>
      </c>
      <c r="C43" s="157">
        <v>87.294434735002426</v>
      </c>
      <c r="D43" s="157">
        <v>12.705565264997579</v>
      </c>
      <c r="E43" s="93"/>
    </row>
    <row r="44" spans="1:8" s="52" customFormat="1" ht="12.75" customHeight="1" x14ac:dyDescent="0.2">
      <c r="A44" s="27">
        <v>1997</v>
      </c>
      <c r="B44" s="157">
        <v>100</v>
      </c>
      <c r="C44" s="157">
        <v>85.350736772975409</v>
      </c>
      <c r="D44" s="157">
        <v>14.649263227024587</v>
      </c>
      <c r="E44" s="93"/>
    </row>
    <row r="45" spans="1:8" s="52" customFormat="1" ht="12.75" customHeight="1" x14ac:dyDescent="0.2">
      <c r="A45" s="27">
        <v>1998</v>
      </c>
      <c r="B45" s="157">
        <v>100</v>
      </c>
      <c r="C45" s="157">
        <v>84.076302754922423</v>
      </c>
      <c r="D45" s="157">
        <v>15.923697245077573</v>
      </c>
      <c r="E45" s="93"/>
    </row>
    <row r="46" spans="1:8" s="52" customFormat="1" ht="12.75" customHeight="1" x14ac:dyDescent="0.2">
      <c r="A46" s="27">
        <v>1999</v>
      </c>
      <c r="B46" s="157">
        <v>100</v>
      </c>
      <c r="C46" s="157">
        <v>80.671848545482533</v>
      </c>
      <c r="D46" s="157">
        <v>19.328151454517471</v>
      </c>
      <c r="E46" s="93"/>
    </row>
    <row r="47" spans="1:8" s="52" customFormat="1" ht="12.75" customHeight="1" x14ac:dyDescent="0.2">
      <c r="A47" s="27">
        <v>2000</v>
      </c>
      <c r="B47" s="157">
        <v>100</v>
      </c>
      <c r="C47" s="157">
        <v>80.225000883048992</v>
      </c>
      <c r="D47" s="157">
        <v>19.774999116951008</v>
      </c>
      <c r="E47" s="93"/>
    </row>
    <row r="48" spans="1:8" s="52" customFormat="1" ht="12.75" customHeight="1" x14ac:dyDescent="0.2">
      <c r="A48" s="27">
        <v>2001</v>
      </c>
      <c r="B48" s="157">
        <v>100</v>
      </c>
      <c r="C48" s="157">
        <v>78.109302792847103</v>
      </c>
      <c r="D48" s="157">
        <v>21.890697207152904</v>
      </c>
      <c r="E48" s="93"/>
    </row>
    <row r="49" spans="1:5" s="52" customFormat="1" ht="12.75" customHeight="1" x14ac:dyDescent="0.2">
      <c r="A49" s="27">
        <v>2002</v>
      </c>
      <c r="B49" s="157">
        <v>100</v>
      </c>
      <c r="C49" s="157">
        <v>75.845961395341476</v>
      </c>
      <c r="D49" s="157">
        <v>24.154038604658528</v>
      </c>
      <c r="E49" s="93"/>
    </row>
    <row r="50" spans="1:5" s="52" customFormat="1" ht="12.75" customHeight="1" x14ac:dyDescent="0.2">
      <c r="A50" s="27">
        <v>2003</v>
      </c>
      <c r="B50" s="157">
        <v>100</v>
      </c>
      <c r="C50" s="157">
        <v>74.695722212278497</v>
      </c>
      <c r="D50" s="157">
        <v>25.304277787721496</v>
      </c>
      <c r="E50" s="93"/>
    </row>
    <row r="51" spans="1:5" s="52" customFormat="1" ht="12.75" customHeight="1" x14ac:dyDescent="0.2">
      <c r="A51" s="27">
        <v>2004</v>
      </c>
      <c r="B51" s="157">
        <v>100</v>
      </c>
      <c r="C51" s="157">
        <v>73.486505671529358</v>
      </c>
      <c r="D51" s="157">
        <v>26.513494328470642</v>
      </c>
      <c r="E51" s="93"/>
    </row>
    <row r="52" spans="1:5" s="52" customFormat="1" ht="12.75" customHeight="1" x14ac:dyDescent="0.2">
      <c r="A52" s="27">
        <v>2005</v>
      </c>
      <c r="B52" s="157">
        <v>100</v>
      </c>
      <c r="C52" s="157">
        <v>72.438152355688828</v>
      </c>
      <c r="D52" s="157">
        <v>27.561847644311172</v>
      </c>
      <c r="E52" s="93"/>
    </row>
    <row r="53" spans="1:5" s="52" customFormat="1" ht="12.75" customHeight="1" x14ac:dyDescent="0.2">
      <c r="A53" s="27">
        <v>2006</v>
      </c>
      <c r="B53" s="157">
        <v>100</v>
      </c>
      <c r="C53" s="157">
        <v>70.881694722063912</v>
      </c>
      <c r="D53" s="157">
        <v>29.118305277936084</v>
      </c>
      <c r="E53" s="93"/>
    </row>
    <row r="54" spans="1:5" s="52" customFormat="1" ht="12.75" customHeight="1" x14ac:dyDescent="0.2">
      <c r="A54" s="27">
        <v>2007</v>
      </c>
      <c r="B54" s="157">
        <v>100</v>
      </c>
      <c r="C54" s="157">
        <v>68.641520022447594</v>
      </c>
      <c r="D54" s="157">
        <v>31.358479977552413</v>
      </c>
      <c r="E54" s="93"/>
    </row>
    <row r="55" spans="1:5" s="52" customFormat="1" ht="12.75" customHeight="1" x14ac:dyDescent="0.2">
      <c r="A55" s="27">
        <v>2008</v>
      </c>
      <c r="B55" s="157">
        <v>100</v>
      </c>
      <c r="C55" s="157">
        <v>67.004483052031333</v>
      </c>
      <c r="D55" s="157">
        <v>32.995516947968653</v>
      </c>
      <c r="E55" s="93"/>
    </row>
    <row r="56" spans="1:5" s="52" customFormat="1" ht="12.75" customHeight="1" x14ac:dyDescent="0.2">
      <c r="A56" s="27">
        <v>2009</v>
      </c>
      <c r="B56" s="157">
        <v>100</v>
      </c>
      <c r="C56" s="157">
        <v>66.275760290939758</v>
      </c>
      <c r="D56" s="157">
        <v>33.724239709060242</v>
      </c>
      <c r="E56" s="46"/>
    </row>
    <row r="57" spans="1:5" s="52" customFormat="1" ht="12.75" customHeight="1" x14ac:dyDescent="0.2">
      <c r="A57" s="27">
        <v>2010</v>
      </c>
      <c r="B57" s="157">
        <v>100</v>
      </c>
      <c r="C57" s="157">
        <v>66.52976577748862</v>
      </c>
      <c r="D57" s="157">
        <v>33.470234222511387</v>
      </c>
      <c r="E57" s="46"/>
    </row>
    <row r="58" spans="1:5" s="52" customFormat="1" ht="12.75" customHeight="1" x14ac:dyDescent="0.2">
      <c r="A58" s="27">
        <v>2011</v>
      </c>
      <c r="B58" s="157">
        <v>100</v>
      </c>
      <c r="C58" s="157">
        <v>64.980631187259632</v>
      </c>
      <c r="D58" s="157">
        <v>35.019368812740375</v>
      </c>
      <c r="E58" s="46"/>
    </row>
    <row r="59" spans="1:5" s="52" customFormat="1" ht="12.75" customHeight="1" x14ac:dyDescent="0.2">
      <c r="A59" s="27">
        <v>2012</v>
      </c>
      <c r="B59" s="157">
        <v>100</v>
      </c>
      <c r="C59" s="157">
        <v>63.600196038861824</v>
      </c>
      <c r="D59" s="157">
        <v>36.399803961138176</v>
      </c>
      <c r="E59" s="46"/>
    </row>
    <row r="60" spans="1:5" s="52" customFormat="1" ht="12.75" customHeight="1" x14ac:dyDescent="0.2">
      <c r="A60" s="27">
        <v>2013</v>
      </c>
      <c r="B60" s="157">
        <v>100</v>
      </c>
      <c r="C60" s="157">
        <v>62.543807293818773</v>
      </c>
      <c r="D60" s="157">
        <v>37.456192706181227</v>
      </c>
      <c r="E60" s="46"/>
    </row>
    <row r="61" spans="1:5" s="52" customFormat="1" ht="12.75" customHeight="1" x14ac:dyDescent="0.2">
      <c r="A61" s="27">
        <v>2014</v>
      </c>
      <c r="B61" s="157">
        <v>100</v>
      </c>
      <c r="C61" s="157">
        <v>61.085413327226931</v>
      </c>
      <c r="D61" s="157">
        <v>38.914586672773069</v>
      </c>
      <c r="E61" s="46"/>
    </row>
    <row r="62" spans="1:5" s="52" customFormat="1" ht="12.75" customHeight="1" x14ac:dyDescent="0.2">
      <c r="A62" s="27">
        <v>2015</v>
      </c>
      <c r="B62" s="157">
        <v>100</v>
      </c>
      <c r="C62" s="157">
        <v>59.84062639683102</v>
      </c>
      <c r="D62" s="157">
        <v>40.159373603168973</v>
      </c>
      <c r="E62" s="46"/>
    </row>
    <row r="63" spans="1:5" s="52" customFormat="1" ht="12.75" customHeight="1" x14ac:dyDescent="0.2">
      <c r="A63" s="27">
        <v>2016</v>
      </c>
      <c r="B63" s="157">
        <f>(B32/63112)*100</f>
        <v>100</v>
      </c>
      <c r="C63" s="157">
        <f>(C32/63112)*100</f>
        <v>56.255545696539485</v>
      </c>
      <c r="D63" s="157">
        <f>(D32/63112)*100</f>
        <v>43.744454303460515</v>
      </c>
      <c r="E63" s="46"/>
    </row>
    <row r="64" spans="1:5" s="52" customFormat="1" ht="12.75" customHeight="1" x14ac:dyDescent="0.2">
      <c r="A64" s="27">
        <v>2017</v>
      </c>
      <c r="B64" s="157">
        <f>(B33/60555)*100</f>
        <v>100</v>
      </c>
      <c r="C64" s="287">
        <f>(C33/60555)*100</f>
        <v>55.46527949797705</v>
      </c>
      <c r="D64" s="287">
        <f>(D33/60555)*100</f>
        <v>44.534720502022957</v>
      </c>
      <c r="E64" s="46"/>
    </row>
    <row r="65" spans="1:5" s="52" customFormat="1" ht="12.75" customHeight="1" x14ac:dyDescent="0.2">
      <c r="A65" s="27">
        <v>2018</v>
      </c>
      <c r="B65" s="157">
        <f>(B34/57554)*100</f>
        <v>100</v>
      </c>
      <c r="C65" s="157">
        <f>(C34/57554)*100</f>
        <v>55.22118358411231</v>
      </c>
      <c r="D65" s="157">
        <f>(D34/57554)*100</f>
        <v>44.77881641588769</v>
      </c>
      <c r="E65" s="46"/>
    </row>
    <row r="66" spans="1:5" s="52" customFormat="1" ht="12.75" customHeight="1" x14ac:dyDescent="0.2">
      <c r="A66" s="27">
        <v>2019</v>
      </c>
      <c r="B66" s="157">
        <f>(B35/55741)*100</f>
        <v>100</v>
      </c>
      <c r="C66" s="157">
        <f>(C35/55741)*100</f>
        <v>54.536158303582638</v>
      </c>
      <c r="D66" s="157">
        <f>(D35/55741)*100</f>
        <v>45.463841696417354</v>
      </c>
      <c r="E66" s="46"/>
    </row>
    <row r="67" spans="1:5" s="52" customFormat="1" ht="12.75" customHeight="1" x14ac:dyDescent="0.2">
      <c r="A67" s="27">
        <v>2020</v>
      </c>
      <c r="B67" s="157">
        <f>(B36/52357)*100</f>
        <v>100</v>
      </c>
      <c r="C67" s="157">
        <f>(C36/52357)*100</f>
        <v>55.826346047328911</v>
      </c>
      <c r="D67" s="157">
        <f>(D36/52357)*100</f>
        <v>44.173653952671081</v>
      </c>
      <c r="E67" s="46"/>
    </row>
    <row r="68" spans="1:5" s="52" customFormat="1" ht="12.75" customHeight="1" x14ac:dyDescent="0.2">
      <c r="A68" s="27">
        <v>2021</v>
      </c>
      <c r="B68" s="157">
        <f>(B37/51366)*100</f>
        <v>100</v>
      </c>
      <c r="C68" s="157">
        <f>(C37/51366)*100</f>
        <v>54.018222170307205</v>
      </c>
      <c r="D68" s="157">
        <f>(D37/51366)*100</f>
        <v>45.981777829692795</v>
      </c>
      <c r="E68" s="46"/>
    </row>
    <row r="69" spans="1:5" s="52" customFormat="1" ht="12.75" customHeight="1" x14ac:dyDescent="0.2">
      <c r="A69" s="27">
        <v>2022</v>
      </c>
      <c r="B69" s="157">
        <f>(B38/50961)*100</f>
        <v>100</v>
      </c>
      <c r="C69" s="157">
        <f>(C38/50961)*100</f>
        <v>52.863954788956256</v>
      </c>
      <c r="D69" s="157">
        <f>(D38/50961)*100</f>
        <v>47.136045211043736</v>
      </c>
      <c r="E69" s="46"/>
    </row>
    <row r="70" spans="1:5" s="52" customFormat="1" ht="12.75" customHeight="1" x14ac:dyDescent="0.2">
      <c r="B70" s="46"/>
      <c r="C70" s="46"/>
      <c r="D70" s="46"/>
    </row>
    <row r="71" spans="1:5" x14ac:dyDescent="0.25">
      <c r="A71" s="60"/>
      <c r="B71" s="94"/>
      <c r="C71" s="94"/>
      <c r="D71" s="94"/>
    </row>
    <row r="72" spans="1:5" x14ac:dyDescent="0.25">
      <c r="A72" s="314" t="s">
        <v>543</v>
      </c>
      <c r="B72" s="52"/>
      <c r="C72" s="52"/>
      <c r="D72" s="52"/>
    </row>
  </sheetData>
  <mergeCells count="4">
    <mergeCell ref="F9:L10"/>
    <mergeCell ref="A5:D5"/>
    <mergeCell ref="C2:D2"/>
    <mergeCell ref="C3:D3"/>
  </mergeCells>
  <hyperlinks>
    <hyperlink ref="C3" location="'Índice de tablas'!A1" display="ÍNDICE DE TABLAS"/>
    <hyperlink ref="C2" location="'Cuadro de tablas'!A1" display="CUADRO DE TABLAS"/>
  </hyperlinks>
  <pageMargins left="0.70866141732283472" right="0.70866141732283472" top="0.74803149606299213" bottom="0.74803149606299213" header="0.31496062992125984" footer="0.31496062992125984"/>
  <pageSetup paperSize="9" scale="4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8"/>
  <sheetViews>
    <sheetView zoomScale="80" zoomScaleNormal="80" workbookViewId="0">
      <pane ySplit="7" topLeftCell="A8" activePane="bottomLeft" state="frozen"/>
      <selection pane="bottomLeft" activeCell="A8" sqref="A8"/>
    </sheetView>
  </sheetViews>
  <sheetFormatPr baseColWidth="10" defaultColWidth="11.42578125" defaultRowHeight="15" x14ac:dyDescent="0.25"/>
  <cols>
    <col min="1" max="1" width="14.85546875" style="7" customWidth="1"/>
    <col min="2" max="14" width="9.7109375" style="7" customWidth="1"/>
    <col min="15" max="15" width="5.7109375" style="7" customWidth="1"/>
    <col min="16" max="16384" width="11.42578125" style="7"/>
  </cols>
  <sheetData>
    <row r="1" spans="1:22" ht="30.6" customHeight="1" x14ac:dyDescent="0.25"/>
    <row r="2" spans="1:22" x14ac:dyDescent="0.25">
      <c r="E2" s="370" t="s">
        <v>2</v>
      </c>
      <c r="F2" s="370"/>
    </row>
    <row r="3" spans="1:22" x14ac:dyDescent="0.25">
      <c r="E3" s="370" t="s">
        <v>1</v>
      </c>
      <c r="F3" s="370"/>
    </row>
    <row r="5" spans="1:22" s="83" customFormat="1" ht="34.5" customHeight="1" x14ac:dyDescent="0.25">
      <c r="A5" s="395" t="s">
        <v>530</v>
      </c>
      <c r="B5" s="395"/>
      <c r="C5" s="395"/>
      <c r="D5" s="395"/>
      <c r="E5" s="395"/>
      <c r="F5" s="395"/>
      <c r="G5" s="395"/>
      <c r="H5" s="395"/>
      <c r="I5" s="395"/>
      <c r="J5" s="395"/>
      <c r="K5" s="395"/>
      <c r="L5" s="395"/>
      <c r="M5" s="395"/>
      <c r="N5" s="395"/>
    </row>
    <row r="6" spans="1:22" s="52" customFormat="1" ht="12.75" customHeight="1" x14ac:dyDescent="0.3">
      <c r="A6" s="96"/>
    </row>
    <row r="7" spans="1:22" s="52" customFormat="1" ht="26.25" customHeight="1" x14ac:dyDescent="0.2">
      <c r="A7" s="21"/>
      <c r="B7" s="25" t="s">
        <v>56</v>
      </c>
      <c r="C7" s="43" t="s">
        <v>69</v>
      </c>
      <c r="D7" s="43" t="s">
        <v>70</v>
      </c>
      <c r="E7" s="43" t="s">
        <v>71</v>
      </c>
      <c r="F7" s="43" t="s">
        <v>72</v>
      </c>
      <c r="G7" s="43" t="s">
        <v>73</v>
      </c>
      <c r="H7" s="43" t="s">
        <v>74</v>
      </c>
      <c r="I7" s="43" t="s">
        <v>75</v>
      </c>
      <c r="J7" s="43" t="s">
        <v>76</v>
      </c>
      <c r="K7" s="43" t="s">
        <v>494</v>
      </c>
      <c r="L7" s="43" t="s">
        <v>495</v>
      </c>
      <c r="M7" s="43" t="s">
        <v>496</v>
      </c>
      <c r="N7" s="43" t="s">
        <v>497</v>
      </c>
    </row>
    <row r="8" spans="1:22" s="52" customFormat="1" ht="12.75" customHeight="1" x14ac:dyDescent="0.2">
      <c r="A8" s="51"/>
      <c r="B8" s="54"/>
      <c r="C8" s="90"/>
      <c r="D8" s="55"/>
      <c r="E8" s="55"/>
      <c r="F8" s="55"/>
      <c r="G8" s="55"/>
      <c r="H8" s="55"/>
      <c r="I8" s="55"/>
      <c r="J8" s="55"/>
      <c r="K8" s="55"/>
      <c r="L8" s="55"/>
      <c r="M8" s="55"/>
      <c r="N8" s="55"/>
    </row>
    <row r="9" spans="1:22" s="52" customFormat="1" ht="12.75" customHeight="1" x14ac:dyDescent="0.2">
      <c r="A9" s="27" t="s">
        <v>88</v>
      </c>
      <c r="B9" s="54"/>
      <c r="C9" s="90"/>
      <c r="D9" s="55"/>
      <c r="E9" s="55"/>
      <c r="F9" s="55"/>
      <c r="G9" s="55"/>
      <c r="H9" s="55"/>
      <c r="I9" s="55"/>
      <c r="J9" s="55"/>
      <c r="K9" s="55"/>
      <c r="L9" s="55"/>
      <c r="M9" s="55"/>
      <c r="N9" s="55"/>
      <c r="P9" s="389" t="s">
        <v>532</v>
      </c>
      <c r="Q9" s="389"/>
      <c r="R9" s="389"/>
      <c r="S9" s="385"/>
      <c r="T9" s="385"/>
      <c r="U9" s="385"/>
      <c r="V9" s="385"/>
    </row>
    <row r="10" spans="1:22" s="52" customFormat="1" ht="12.75" customHeight="1" x14ac:dyDescent="0.2">
      <c r="A10" s="27"/>
      <c r="B10" s="54"/>
      <c r="C10" s="90"/>
      <c r="D10" s="55"/>
      <c r="E10" s="55"/>
      <c r="F10" s="55"/>
      <c r="G10" s="55"/>
      <c r="H10" s="55"/>
      <c r="I10" s="55"/>
      <c r="J10" s="55"/>
      <c r="K10" s="55"/>
      <c r="L10" s="55"/>
      <c r="M10" s="55"/>
      <c r="N10" s="55"/>
      <c r="P10" s="389"/>
      <c r="Q10" s="389"/>
      <c r="R10" s="389"/>
      <c r="S10" s="385"/>
      <c r="T10" s="385"/>
      <c r="U10" s="385"/>
      <c r="V10" s="385"/>
    </row>
    <row r="11" spans="1:22" s="52" customFormat="1" ht="12.75" customHeight="1" x14ac:dyDescent="0.2">
      <c r="A11" s="95" t="s">
        <v>57</v>
      </c>
      <c r="B11" s="51"/>
      <c r="C11" s="51"/>
      <c r="D11" s="51"/>
      <c r="E11" s="51"/>
      <c r="F11" s="51"/>
      <c r="G11" s="51"/>
      <c r="H11" s="51"/>
      <c r="I11" s="51"/>
      <c r="J11" s="51"/>
      <c r="K11" s="51"/>
      <c r="L11" s="51"/>
      <c r="M11" s="51"/>
      <c r="N11" s="51"/>
    </row>
    <row r="12" spans="1:22" s="52" customFormat="1" ht="12.75" customHeight="1" x14ac:dyDescent="0.2">
      <c r="A12" s="27"/>
      <c r="B12" s="51"/>
      <c r="C12" s="51"/>
      <c r="D12" s="51"/>
      <c r="E12" s="51"/>
      <c r="F12" s="51"/>
      <c r="G12" s="51"/>
      <c r="H12" s="51"/>
      <c r="I12" s="51"/>
      <c r="J12" s="51"/>
      <c r="K12" s="51"/>
      <c r="L12" s="51"/>
      <c r="M12" s="51"/>
      <c r="N12" s="51"/>
    </row>
    <row r="13" spans="1:22" s="52" customFormat="1" ht="12.75" customHeight="1" x14ac:dyDescent="0.2">
      <c r="A13" s="27">
        <v>2008</v>
      </c>
      <c r="B13" s="57">
        <v>26713</v>
      </c>
      <c r="C13" s="58">
        <v>0</v>
      </c>
      <c r="D13" s="58">
        <v>58</v>
      </c>
      <c r="E13" s="58">
        <v>912</v>
      </c>
      <c r="F13" s="57">
        <v>6631</v>
      </c>
      <c r="G13" s="57">
        <v>10013</v>
      </c>
      <c r="H13" s="57">
        <v>4518</v>
      </c>
      <c r="I13" s="57">
        <v>1951</v>
      </c>
      <c r="J13" s="57">
        <v>1031</v>
      </c>
      <c r="K13" s="58">
        <v>628</v>
      </c>
      <c r="L13" s="58">
        <v>425</v>
      </c>
      <c r="M13" s="58">
        <v>263</v>
      </c>
      <c r="N13" s="58">
        <v>283</v>
      </c>
    </row>
    <row r="14" spans="1:22" s="52" customFormat="1" ht="12.75" customHeight="1" x14ac:dyDescent="0.2">
      <c r="A14" s="27">
        <v>2009</v>
      </c>
      <c r="B14" s="57">
        <v>24645</v>
      </c>
      <c r="C14" s="58">
        <v>0</v>
      </c>
      <c r="D14" s="58">
        <v>47</v>
      </c>
      <c r="E14" s="58">
        <v>816</v>
      </c>
      <c r="F14" s="57">
        <v>5500</v>
      </c>
      <c r="G14" s="57">
        <v>9235</v>
      </c>
      <c r="H14" s="57">
        <v>4647</v>
      </c>
      <c r="I14" s="57">
        <v>1849</v>
      </c>
      <c r="J14" s="57">
        <v>1026</v>
      </c>
      <c r="K14" s="58">
        <v>671</v>
      </c>
      <c r="L14" s="58">
        <v>349</v>
      </c>
      <c r="M14" s="58">
        <v>243</v>
      </c>
      <c r="N14" s="57">
        <v>262</v>
      </c>
    </row>
    <row r="15" spans="1:22" s="52" customFormat="1" ht="12.75" customHeight="1" x14ac:dyDescent="0.2">
      <c r="A15" s="27">
        <v>2010</v>
      </c>
      <c r="B15" s="59">
        <v>24735</v>
      </c>
      <c r="C15" s="59">
        <v>0</v>
      </c>
      <c r="D15" s="59">
        <v>32</v>
      </c>
      <c r="E15" s="59">
        <v>684</v>
      </c>
      <c r="F15" s="59">
        <v>4953</v>
      </c>
      <c r="G15" s="59">
        <v>9064</v>
      </c>
      <c r="H15" s="59">
        <v>4930</v>
      </c>
      <c r="I15" s="59">
        <v>2209</v>
      </c>
      <c r="J15" s="59">
        <v>1184</v>
      </c>
      <c r="K15" s="59">
        <v>713</v>
      </c>
      <c r="L15" s="59">
        <v>393</v>
      </c>
      <c r="M15" s="59">
        <v>265</v>
      </c>
      <c r="N15" s="59">
        <v>308</v>
      </c>
    </row>
    <row r="16" spans="1:22" s="52" customFormat="1" ht="12.75" customHeight="1" x14ac:dyDescent="0.2">
      <c r="A16" s="27">
        <v>2011</v>
      </c>
      <c r="B16" s="59">
        <v>24306</v>
      </c>
      <c r="C16" s="59">
        <v>0</v>
      </c>
      <c r="D16" s="59">
        <v>22</v>
      </c>
      <c r="E16" s="59">
        <v>631</v>
      </c>
      <c r="F16" s="59">
        <v>4462</v>
      </c>
      <c r="G16" s="59">
        <v>8593</v>
      </c>
      <c r="H16" s="59">
        <v>5190</v>
      </c>
      <c r="I16" s="59">
        <v>2383</v>
      </c>
      <c r="J16" s="59">
        <v>1164</v>
      </c>
      <c r="K16" s="59">
        <v>754</v>
      </c>
      <c r="L16" s="59">
        <v>485</v>
      </c>
      <c r="M16" s="57">
        <v>281</v>
      </c>
      <c r="N16" s="269">
        <v>341</v>
      </c>
    </row>
    <row r="17" spans="1:14" s="52" customFormat="1" ht="12.75" customHeight="1" x14ac:dyDescent="0.2">
      <c r="A17" s="27">
        <v>2012</v>
      </c>
      <c r="B17" s="59">
        <v>24526</v>
      </c>
      <c r="C17" s="59">
        <v>0</v>
      </c>
      <c r="D17" s="59">
        <v>31</v>
      </c>
      <c r="E17" s="59">
        <v>603</v>
      </c>
      <c r="F17" s="59">
        <v>4125</v>
      </c>
      <c r="G17" s="59">
        <v>8424</v>
      </c>
      <c r="H17" s="59">
        <v>5475</v>
      </c>
      <c r="I17" s="59">
        <v>2526</v>
      </c>
      <c r="J17" s="59">
        <v>1325</v>
      </c>
      <c r="K17" s="59">
        <v>816</v>
      </c>
      <c r="L17" s="59">
        <v>506</v>
      </c>
      <c r="M17" s="59">
        <v>329</v>
      </c>
      <c r="N17" s="269">
        <v>366</v>
      </c>
    </row>
    <row r="18" spans="1:14" s="52" customFormat="1" ht="12.75" customHeight="1" x14ac:dyDescent="0.2">
      <c r="A18" s="27">
        <v>2013</v>
      </c>
      <c r="B18" s="59">
        <v>23878</v>
      </c>
      <c r="C18" s="59">
        <v>0</v>
      </c>
      <c r="D18" s="59">
        <v>36</v>
      </c>
      <c r="E18" s="59">
        <v>495</v>
      </c>
      <c r="F18" s="59">
        <v>3410</v>
      </c>
      <c r="G18" s="59">
        <v>7787</v>
      </c>
      <c r="H18" s="59">
        <v>5786</v>
      </c>
      <c r="I18" s="59">
        <v>2788</v>
      </c>
      <c r="J18" s="59">
        <v>1405</v>
      </c>
      <c r="K18" s="59">
        <v>809</v>
      </c>
      <c r="L18" s="59">
        <v>576</v>
      </c>
      <c r="M18" s="59">
        <v>372</v>
      </c>
      <c r="N18" s="269">
        <v>414</v>
      </c>
    </row>
    <row r="19" spans="1:14" s="52" customFormat="1" ht="12.75" customHeight="1" x14ac:dyDescent="0.2">
      <c r="A19" s="27">
        <v>2014</v>
      </c>
      <c r="B19" s="59">
        <v>23222</v>
      </c>
      <c r="C19" s="59">
        <v>0</v>
      </c>
      <c r="D19" s="59">
        <v>15</v>
      </c>
      <c r="E19" s="59">
        <v>391</v>
      </c>
      <c r="F19" s="59">
        <v>3231</v>
      </c>
      <c r="G19" s="59">
        <v>7725</v>
      </c>
      <c r="H19" s="59">
        <v>5585</v>
      </c>
      <c r="I19" s="59">
        <v>2803</v>
      </c>
      <c r="J19" s="59">
        <v>1399</v>
      </c>
      <c r="K19" s="59">
        <v>821</v>
      </c>
      <c r="L19" s="59">
        <v>501</v>
      </c>
      <c r="M19" s="59">
        <v>335</v>
      </c>
      <c r="N19" s="269">
        <v>416</v>
      </c>
    </row>
    <row r="20" spans="1:14" s="52" customFormat="1" ht="12.75" customHeight="1" x14ac:dyDescent="0.2">
      <c r="A20" s="27">
        <v>2015</v>
      </c>
      <c r="B20" s="59">
        <v>24848</v>
      </c>
      <c r="C20" s="59">
        <v>0</v>
      </c>
      <c r="D20" s="59">
        <v>13</v>
      </c>
      <c r="E20" s="59">
        <v>354</v>
      </c>
      <c r="F20" s="59">
        <v>3340</v>
      </c>
      <c r="G20" s="59">
        <v>7864</v>
      </c>
      <c r="H20" s="59">
        <v>5951</v>
      </c>
      <c r="I20" s="59">
        <v>3284</v>
      </c>
      <c r="J20" s="59">
        <v>1542</v>
      </c>
      <c r="K20" s="59">
        <v>963</v>
      </c>
      <c r="L20" s="59">
        <v>626</v>
      </c>
      <c r="M20" s="59">
        <v>393</v>
      </c>
      <c r="N20" s="269">
        <v>518</v>
      </c>
    </row>
    <row r="21" spans="1:14" s="52" customFormat="1" ht="12.75" customHeight="1" x14ac:dyDescent="0.2">
      <c r="A21" s="27">
        <v>2016</v>
      </c>
      <c r="B21" s="59">
        <v>25215</v>
      </c>
      <c r="C21" s="59">
        <v>0</v>
      </c>
      <c r="D21" s="59">
        <v>11</v>
      </c>
      <c r="E21" s="59">
        <v>337</v>
      </c>
      <c r="F21" s="59">
        <v>3161</v>
      </c>
      <c r="G21" s="59">
        <v>7641</v>
      </c>
      <c r="H21" s="59">
        <v>6127</v>
      </c>
      <c r="I21" s="59">
        <v>3490</v>
      </c>
      <c r="J21" s="59">
        <v>1785</v>
      </c>
      <c r="K21" s="59">
        <v>1015</v>
      </c>
      <c r="L21" s="59">
        <v>669</v>
      </c>
      <c r="M21" s="59">
        <v>429</v>
      </c>
      <c r="N21" s="269">
        <v>550</v>
      </c>
    </row>
    <row r="22" spans="1:14" s="52" customFormat="1" ht="12.75" customHeight="1" x14ac:dyDescent="0.2">
      <c r="A22" s="27">
        <v>2017</v>
      </c>
      <c r="B22" s="59">
        <v>25039</v>
      </c>
      <c r="C22" s="59">
        <v>0</v>
      </c>
      <c r="D22" s="59">
        <v>16</v>
      </c>
      <c r="E22" s="59">
        <v>363</v>
      </c>
      <c r="F22" s="59">
        <v>2917</v>
      </c>
      <c r="G22" s="59">
        <v>7163</v>
      </c>
      <c r="H22" s="59">
        <v>5940</v>
      </c>
      <c r="I22" s="59">
        <v>3710</v>
      </c>
      <c r="J22" s="59">
        <v>1925</v>
      </c>
      <c r="K22" s="59">
        <v>1184</v>
      </c>
      <c r="L22" s="59">
        <v>790</v>
      </c>
      <c r="M22" s="59">
        <v>482</v>
      </c>
      <c r="N22" s="269">
        <v>549</v>
      </c>
    </row>
    <row r="23" spans="1:14" s="52" customFormat="1" ht="12.75" customHeight="1" x14ac:dyDescent="0.2">
      <c r="A23" s="27">
        <v>2018</v>
      </c>
      <c r="B23" s="59">
        <v>23797</v>
      </c>
      <c r="C23" s="52">
        <v>0</v>
      </c>
      <c r="D23" s="59">
        <v>15</v>
      </c>
      <c r="E23" s="59">
        <v>319</v>
      </c>
      <c r="F23" s="59">
        <v>2772</v>
      </c>
      <c r="G23" s="59">
        <v>6620</v>
      </c>
      <c r="H23" s="59">
        <v>5506</v>
      </c>
      <c r="I23" s="59">
        <v>3572</v>
      </c>
      <c r="J23" s="59">
        <v>1971</v>
      </c>
      <c r="K23" s="59">
        <v>1243</v>
      </c>
      <c r="L23" s="59">
        <v>749</v>
      </c>
      <c r="M23" s="59">
        <v>514</v>
      </c>
      <c r="N23" s="59">
        <v>516</v>
      </c>
    </row>
    <row r="24" spans="1:14" s="52" customFormat="1" ht="12.75" customHeight="1" x14ac:dyDescent="0.2">
      <c r="A24" s="27">
        <v>2019</v>
      </c>
      <c r="B24" s="59">
        <v>23538</v>
      </c>
      <c r="C24" s="52">
        <v>0</v>
      </c>
      <c r="D24" s="59">
        <v>10</v>
      </c>
      <c r="E24" s="59">
        <v>388</v>
      </c>
      <c r="F24" s="59">
        <v>2677</v>
      </c>
      <c r="G24" s="59">
        <v>5984</v>
      </c>
      <c r="H24" s="59">
        <v>5130</v>
      </c>
      <c r="I24" s="59">
        <v>3750</v>
      </c>
      <c r="J24" s="59">
        <v>2120</v>
      </c>
      <c r="K24" s="59">
        <v>1319</v>
      </c>
      <c r="L24" s="59">
        <v>891</v>
      </c>
      <c r="M24" s="59">
        <v>616</v>
      </c>
      <c r="N24" s="52">
        <v>653</v>
      </c>
    </row>
    <row r="25" spans="1:14" s="52" customFormat="1" ht="12.75" customHeight="1" x14ac:dyDescent="0.2">
      <c r="A25" s="27">
        <v>2020</v>
      </c>
      <c r="B25" s="59">
        <v>12394</v>
      </c>
      <c r="C25" s="59">
        <v>0</v>
      </c>
      <c r="D25" s="59">
        <v>5</v>
      </c>
      <c r="E25" s="59">
        <v>227</v>
      </c>
      <c r="F25" s="59">
        <v>1365</v>
      </c>
      <c r="G25" s="59">
        <v>2573</v>
      </c>
      <c r="H25" s="59">
        <v>2456</v>
      </c>
      <c r="I25" s="59">
        <v>1983</v>
      </c>
      <c r="J25" s="59">
        <v>1361</v>
      </c>
      <c r="K25" s="59">
        <v>863</v>
      </c>
      <c r="L25" s="59">
        <v>643</v>
      </c>
      <c r="M25" s="52">
        <v>439</v>
      </c>
      <c r="N25" s="308">
        <v>479</v>
      </c>
    </row>
    <row r="26" spans="1:14" s="52" customFormat="1" ht="12.75" customHeight="1" x14ac:dyDescent="0.2">
      <c r="A26" s="27">
        <v>2021</v>
      </c>
      <c r="B26" s="59">
        <v>21416</v>
      </c>
      <c r="C26" s="59">
        <v>0</v>
      </c>
      <c r="D26" s="59">
        <v>9</v>
      </c>
      <c r="E26" s="59">
        <v>271</v>
      </c>
      <c r="F26" s="59">
        <v>2100</v>
      </c>
      <c r="G26" s="59">
        <v>5453</v>
      </c>
      <c r="H26" s="59">
        <v>4797</v>
      </c>
      <c r="I26" s="59">
        <v>3213</v>
      </c>
      <c r="J26" s="59">
        <v>2092</v>
      </c>
      <c r="K26" s="59">
        <v>1313</v>
      </c>
      <c r="L26" s="59">
        <v>890</v>
      </c>
      <c r="M26" s="52">
        <v>603</v>
      </c>
      <c r="N26" s="308">
        <v>675</v>
      </c>
    </row>
    <row r="27" spans="1:14" s="52" customFormat="1" ht="12.75" customHeight="1" x14ac:dyDescent="0.2">
      <c r="A27" s="27">
        <v>2022</v>
      </c>
      <c r="B27" s="59">
        <v>26237</v>
      </c>
      <c r="C27" s="59">
        <v>0</v>
      </c>
      <c r="D27" s="59">
        <v>11</v>
      </c>
      <c r="E27" s="59">
        <v>359</v>
      </c>
      <c r="F27" s="59">
        <v>2646</v>
      </c>
      <c r="G27" s="59">
        <v>6877</v>
      </c>
      <c r="H27" s="59">
        <v>5531</v>
      </c>
      <c r="I27" s="59">
        <v>3913</v>
      </c>
      <c r="J27" s="59">
        <v>2630</v>
      </c>
      <c r="K27" s="59">
        <v>1631</v>
      </c>
      <c r="L27" s="59">
        <v>1091</v>
      </c>
      <c r="M27" s="59">
        <v>769</v>
      </c>
      <c r="N27" s="308">
        <v>779</v>
      </c>
    </row>
    <row r="28" spans="1:14" s="52" customFormat="1" ht="12.75" customHeight="1" x14ac:dyDescent="0.2">
      <c r="A28" s="27"/>
      <c r="B28" s="57"/>
      <c r="C28" s="58"/>
      <c r="D28" s="58"/>
      <c r="E28" s="58"/>
      <c r="F28" s="58"/>
      <c r="G28" s="57"/>
      <c r="H28" s="58"/>
      <c r="I28" s="58"/>
      <c r="J28" s="58"/>
      <c r="K28" s="58"/>
      <c r="L28" s="58"/>
      <c r="M28" s="58"/>
      <c r="N28" s="231"/>
    </row>
    <row r="29" spans="1:14" s="52" customFormat="1" ht="12.75" customHeight="1" x14ac:dyDescent="0.2">
      <c r="A29" s="27" t="s">
        <v>58</v>
      </c>
      <c r="B29" s="57"/>
      <c r="C29" s="57"/>
      <c r="D29" s="57"/>
      <c r="E29" s="57"/>
      <c r="F29" s="57"/>
      <c r="G29" s="57"/>
      <c r="H29" s="57"/>
      <c r="I29" s="57"/>
      <c r="J29" s="57"/>
      <c r="K29" s="57"/>
      <c r="L29" s="57"/>
      <c r="M29" s="57"/>
      <c r="N29" s="57"/>
    </row>
    <row r="30" spans="1:14" s="52" customFormat="1" ht="12.75" customHeight="1" x14ac:dyDescent="0.2">
      <c r="A30" s="27"/>
      <c r="B30" s="59"/>
      <c r="C30" s="59"/>
      <c r="D30" s="59"/>
      <c r="E30" s="59"/>
      <c r="F30" s="59"/>
      <c r="G30" s="59"/>
      <c r="H30" s="59"/>
      <c r="I30" s="59"/>
      <c r="J30" s="59"/>
      <c r="K30" s="59"/>
      <c r="L30" s="59"/>
      <c r="M30" s="59"/>
      <c r="N30" s="59"/>
    </row>
    <row r="31" spans="1:14" s="52" customFormat="1" ht="12.75" customHeight="1" x14ac:dyDescent="0.2">
      <c r="A31" s="27">
        <v>2008</v>
      </c>
      <c r="B31" s="57">
        <v>26713</v>
      </c>
      <c r="C31" s="58">
        <v>0</v>
      </c>
      <c r="D31" s="58">
        <v>191</v>
      </c>
      <c r="E31" s="57">
        <v>1863</v>
      </c>
      <c r="F31" s="57">
        <v>8797</v>
      </c>
      <c r="G31" s="57">
        <v>9175</v>
      </c>
      <c r="H31" s="57">
        <v>3557</v>
      </c>
      <c r="I31" s="57">
        <v>1479</v>
      </c>
      <c r="J31" s="58">
        <v>818</v>
      </c>
      <c r="K31" s="58">
        <v>433</v>
      </c>
      <c r="L31" s="58">
        <v>207</v>
      </c>
      <c r="M31" s="58">
        <v>111</v>
      </c>
      <c r="N31" s="58">
        <v>82</v>
      </c>
    </row>
    <row r="32" spans="1:14" s="52" customFormat="1" ht="12.75" customHeight="1" x14ac:dyDescent="0.2">
      <c r="A32" s="27">
        <v>2009</v>
      </c>
      <c r="B32" s="57">
        <v>24645</v>
      </c>
      <c r="C32" s="58">
        <v>0</v>
      </c>
      <c r="D32" s="58">
        <v>150</v>
      </c>
      <c r="E32" s="57">
        <v>1593</v>
      </c>
      <c r="F32" s="57">
        <v>7579</v>
      </c>
      <c r="G32" s="57">
        <v>8694</v>
      </c>
      <c r="H32" s="57">
        <v>3575</v>
      </c>
      <c r="I32" s="57">
        <v>1466</v>
      </c>
      <c r="J32" s="58">
        <v>796</v>
      </c>
      <c r="K32" s="58">
        <v>445</v>
      </c>
      <c r="L32" s="58">
        <v>184</v>
      </c>
      <c r="M32" s="58">
        <v>96</v>
      </c>
      <c r="N32" s="58">
        <v>67</v>
      </c>
    </row>
    <row r="33" spans="1:14" s="52" customFormat="1" ht="12.75" customHeight="1" x14ac:dyDescent="0.2">
      <c r="A33" s="27">
        <v>2010</v>
      </c>
      <c r="B33" s="57">
        <v>24735</v>
      </c>
      <c r="C33" s="57">
        <v>0</v>
      </c>
      <c r="D33" s="57">
        <v>117</v>
      </c>
      <c r="E33" s="57">
        <v>1408</v>
      </c>
      <c r="F33" s="57">
        <v>6915</v>
      </c>
      <c r="G33" s="57">
        <v>8775</v>
      </c>
      <c r="H33" s="57">
        <v>3985</v>
      </c>
      <c r="I33" s="57">
        <v>1640</v>
      </c>
      <c r="J33" s="57">
        <v>906</v>
      </c>
      <c r="K33" s="57">
        <v>548</v>
      </c>
      <c r="L33" s="57">
        <v>246</v>
      </c>
      <c r="M33" s="57">
        <v>123</v>
      </c>
      <c r="N33" s="57">
        <v>72</v>
      </c>
    </row>
    <row r="34" spans="1:14" s="52" customFormat="1" ht="12.75" customHeight="1" x14ac:dyDescent="0.2">
      <c r="A34" s="27">
        <v>2011</v>
      </c>
      <c r="B34" s="57">
        <v>24306</v>
      </c>
      <c r="C34" s="57">
        <v>0</v>
      </c>
      <c r="D34" s="57">
        <v>112</v>
      </c>
      <c r="E34" s="57">
        <v>1266</v>
      </c>
      <c r="F34" s="57">
        <v>6290</v>
      </c>
      <c r="G34" s="57">
        <v>8496</v>
      </c>
      <c r="H34" s="57">
        <v>4244</v>
      </c>
      <c r="I34" s="57">
        <v>1829</v>
      </c>
      <c r="J34" s="57">
        <v>960</v>
      </c>
      <c r="K34" s="57">
        <v>618</v>
      </c>
      <c r="L34" s="57">
        <v>270</v>
      </c>
      <c r="M34" s="57">
        <v>142</v>
      </c>
      <c r="N34" s="269">
        <v>79</v>
      </c>
    </row>
    <row r="35" spans="1:14" s="52" customFormat="1" ht="12.75" customHeight="1" x14ac:dyDescent="0.2">
      <c r="A35" s="27">
        <v>2012</v>
      </c>
      <c r="B35" s="57">
        <v>24526</v>
      </c>
      <c r="C35" s="57">
        <v>0</v>
      </c>
      <c r="D35" s="57">
        <v>127</v>
      </c>
      <c r="E35" s="57">
        <v>1116</v>
      </c>
      <c r="F35" s="57">
        <v>6065</v>
      </c>
      <c r="G35" s="57">
        <v>8377</v>
      </c>
      <c r="H35" s="57">
        <v>4616</v>
      </c>
      <c r="I35" s="57">
        <v>1975</v>
      </c>
      <c r="J35" s="57">
        <v>1054</v>
      </c>
      <c r="K35" s="57">
        <v>633</v>
      </c>
      <c r="L35" s="57">
        <v>323</v>
      </c>
      <c r="M35" s="57">
        <v>139</v>
      </c>
      <c r="N35" s="269">
        <v>101</v>
      </c>
    </row>
    <row r="36" spans="1:14" s="52" customFormat="1" ht="12.75" customHeight="1" x14ac:dyDescent="0.2">
      <c r="A36" s="27">
        <v>2013</v>
      </c>
      <c r="B36" s="57">
        <v>23878</v>
      </c>
      <c r="C36" s="57">
        <v>0</v>
      </c>
      <c r="D36" s="57">
        <v>98</v>
      </c>
      <c r="E36" s="57">
        <v>936</v>
      </c>
      <c r="F36" s="57">
        <v>5223</v>
      </c>
      <c r="G36" s="57">
        <v>8062</v>
      </c>
      <c r="H36" s="57">
        <v>4847</v>
      </c>
      <c r="I36" s="57">
        <v>2194</v>
      </c>
      <c r="J36" s="57">
        <v>1187</v>
      </c>
      <c r="K36" s="57">
        <v>665</v>
      </c>
      <c r="L36" s="57">
        <v>362</v>
      </c>
      <c r="M36" s="57">
        <v>177</v>
      </c>
      <c r="N36" s="269">
        <v>127</v>
      </c>
    </row>
    <row r="37" spans="1:14" s="52" customFormat="1" ht="12.75" customHeight="1" x14ac:dyDescent="0.2">
      <c r="A37" s="27">
        <v>2014</v>
      </c>
      <c r="B37" s="57">
        <v>23222</v>
      </c>
      <c r="C37" s="57">
        <v>0</v>
      </c>
      <c r="D37" s="57">
        <v>74</v>
      </c>
      <c r="E37" s="57">
        <v>845</v>
      </c>
      <c r="F37" s="57">
        <v>4882</v>
      </c>
      <c r="G37" s="57">
        <v>8121</v>
      </c>
      <c r="H37" s="57">
        <v>4661</v>
      </c>
      <c r="I37" s="57">
        <v>2234</v>
      </c>
      <c r="J37" s="57">
        <v>1082</v>
      </c>
      <c r="K37" s="57">
        <v>657</v>
      </c>
      <c r="L37" s="57">
        <v>374</v>
      </c>
      <c r="M37" s="57">
        <v>159</v>
      </c>
      <c r="N37" s="269">
        <v>133</v>
      </c>
    </row>
    <row r="38" spans="1:14" s="52" customFormat="1" ht="12.75" customHeight="1" x14ac:dyDescent="0.2">
      <c r="A38" s="27">
        <v>2015</v>
      </c>
      <c r="B38" s="57">
        <v>24848</v>
      </c>
      <c r="C38" s="57">
        <v>0</v>
      </c>
      <c r="D38" s="57">
        <v>68</v>
      </c>
      <c r="E38" s="57">
        <v>803</v>
      </c>
      <c r="F38" s="57">
        <v>5043</v>
      </c>
      <c r="G38" s="57">
        <v>8283</v>
      </c>
      <c r="H38" s="57">
        <v>5170</v>
      </c>
      <c r="I38" s="57">
        <v>2614</v>
      </c>
      <c r="J38" s="57">
        <v>1277</v>
      </c>
      <c r="K38" s="57">
        <v>782</v>
      </c>
      <c r="L38" s="57">
        <v>411</v>
      </c>
      <c r="M38" s="57">
        <v>236</v>
      </c>
      <c r="N38" s="269">
        <v>161</v>
      </c>
    </row>
    <row r="39" spans="1:14" s="52" customFormat="1" ht="12.75" customHeight="1" x14ac:dyDescent="0.2">
      <c r="A39" s="27">
        <v>2016</v>
      </c>
      <c r="B39" s="57">
        <v>25215</v>
      </c>
      <c r="C39" s="57">
        <v>0</v>
      </c>
      <c r="D39" s="57">
        <v>46</v>
      </c>
      <c r="E39" s="57">
        <v>731</v>
      </c>
      <c r="F39" s="57">
        <v>4932</v>
      </c>
      <c r="G39" s="57">
        <v>8145</v>
      </c>
      <c r="H39" s="57">
        <v>5247</v>
      </c>
      <c r="I39" s="57">
        <v>2956</v>
      </c>
      <c r="J39" s="57">
        <v>1414</v>
      </c>
      <c r="K39" s="57">
        <v>877</v>
      </c>
      <c r="L39" s="57">
        <v>446</v>
      </c>
      <c r="M39" s="57">
        <v>252</v>
      </c>
      <c r="N39" s="269">
        <v>169</v>
      </c>
    </row>
    <row r="40" spans="1:14" s="52" customFormat="1" ht="12.75" customHeight="1" x14ac:dyDescent="0.2">
      <c r="A40" s="27">
        <v>2017</v>
      </c>
      <c r="B40" s="57">
        <v>25039</v>
      </c>
      <c r="C40" s="57">
        <v>0</v>
      </c>
      <c r="D40" s="57">
        <v>66</v>
      </c>
      <c r="E40" s="57">
        <v>732</v>
      </c>
      <c r="F40" s="57">
        <v>4690</v>
      </c>
      <c r="G40" s="57">
        <v>7686</v>
      </c>
      <c r="H40" s="57">
        <v>5179</v>
      </c>
      <c r="I40" s="57">
        <v>3095</v>
      </c>
      <c r="J40" s="57">
        <v>1602</v>
      </c>
      <c r="K40" s="57">
        <v>966</v>
      </c>
      <c r="L40" s="57">
        <v>581</v>
      </c>
      <c r="M40" s="57">
        <v>277</v>
      </c>
      <c r="N40" s="269">
        <v>165</v>
      </c>
    </row>
    <row r="41" spans="1:14" s="52" customFormat="1" ht="12.75" customHeight="1" x14ac:dyDescent="0.2">
      <c r="A41" s="27">
        <v>2018</v>
      </c>
      <c r="B41" s="57">
        <v>23797</v>
      </c>
      <c r="C41" s="52">
        <v>0</v>
      </c>
      <c r="D41" s="57">
        <v>64</v>
      </c>
      <c r="E41" s="57">
        <v>658</v>
      </c>
      <c r="F41" s="57">
        <v>4335</v>
      </c>
      <c r="G41" s="57">
        <v>7155</v>
      </c>
      <c r="H41" s="57">
        <v>4859</v>
      </c>
      <c r="I41" s="57">
        <v>3082</v>
      </c>
      <c r="J41" s="57">
        <v>1690</v>
      </c>
      <c r="K41" s="57">
        <v>965</v>
      </c>
      <c r="L41" s="57">
        <v>549</v>
      </c>
      <c r="M41" s="57">
        <v>278</v>
      </c>
      <c r="N41" s="57">
        <v>162</v>
      </c>
    </row>
    <row r="42" spans="1:14" s="52" customFormat="1" ht="12.75" customHeight="1" x14ac:dyDescent="0.2">
      <c r="A42" s="27">
        <v>2019</v>
      </c>
      <c r="B42" s="57">
        <v>23538</v>
      </c>
      <c r="C42" s="52">
        <v>0</v>
      </c>
      <c r="D42" s="57">
        <v>57</v>
      </c>
      <c r="E42" s="57">
        <v>753</v>
      </c>
      <c r="F42" s="57">
        <v>4079</v>
      </c>
      <c r="G42" s="57">
        <v>6389</v>
      </c>
      <c r="H42" s="57">
        <v>4728</v>
      </c>
      <c r="I42" s="57">
        <v>3225</v>
      </c>
      <c r="J42" s="57">
        <v>1864</v>
      </c>
      <c r="K42" s="57">
        <v>1164</v>
      </c>
      <c r="L42" s="57">
        <v>652</v>
      </c>
      <c r="M42" s="57">
        <v>398</v>
      </c>
      <c r="N42" s="269">
        <v>229</v>
      </c>
    </row>
    <row r="43" spans="1:14" s="52" customFormat="1" ht="12.75" customHeight="1" x14ac:dyDescent="0.2">
      <c r="A43" s="27">
        <v>2020</v>
      </c>
      <c r="B43" s="57">
        <v>12394</v>
      </c>
      <c r="C43" s="57">
        <v>0</v>
      </c>
      <c r="D43" s="57">
        <v>41</v>
      </c>
      <c r="E43" s="57">
        <v>451</v>
      </c>
      <c r="F43" s="57">
        <v>1895</v>
      </c>
      <c r="G43" s="57">
        <v>2924</v>
      </c>
      <c r="H43" s="57">
        <v>2323</v>
      </c>
      <c r="I43" s="57">
        <v>1824</v>
      </c>
      <c r="J43" s="57">
        <v>1205</v>
      </c>
      <c r="K43" s="57">
        <v>770</v>
      </c>
      <c r="L43" s="57">
        <v>506</v>
      </c>
      <c r="M43" s="269">
        <v>249</v>
      </c>
      <c r="N43" s="58">
        <v>206</v>
      </c>
    </row>
    <row r="44" spans="1:14" s="52" customFormat="1" ht="12.75" customHeight="1" x14ac:dyDescent="0.2">
      <c r="A44" s="27">
        <v>2021</v>
      </c>
      <c r="B44" s="57">
        <v>21416</v>
      </c>
      <c r="C44" s="57">
        <v>0</v>
      </c>
      <c r="D44" s="57">
        <v>51</v>
      </c>
      <c r="E44" s="57">
        <v>536</v>
      </c>
      <c r="F44" s="57">
        <v>3245</v>
      </c>
      <c r="G44" s="57">
        <v>6237</v>
      </c>
      <c r="H44" s="57">
        <v>4213</v>
      </c>
      <c r="I44" s="57">
        <v>2845</v>
      </c>
      <c r="J44" s="57">
        <v>1759</v>
      </c>
      <c r="K44" s="57">
        <v>1175</v>
      </c>
      <c r="L44" s="57">
        <v>724</v>
      </c>
      <c r="M44" s="269">
        <v>390</v>
      </c>
      <c r="N44" s="58">
        <v>241</v>
      </c>
    </row>
    <row r="45" spans="1:14" s="52" customFormat="1" ht="12.75" customHeight="1" x14ac:dyDescent="0.2">
      <c r="A45" s="27">
        <v>2022</v>
      </c>
      <c r="B45" s="57">
        <v>26237</v>
      </c>
      <c r="C45" s="57">
        <v>0</v>
      </c>
      <c r="D45" s="57">
        <v>51</v>
      </c>
      <c r="E45" s="57">
        <v>712</v>
      </c>
      <c r="F45" s="57">
        <v>4053</v>
      </c>
      <c r="G45" s="57">
        <v>7754</v>
      </c>
      <c r="H45" s="57">
        <v>4920</v>
      </c>
      <c r="I45" s="57">
        <v>3345</v>
      </c>
      <c r="J45" s="57">
        <v>2301</v>
      </c>
      <c r="K45" s="57">
        <v>1426</v>
      </c>
      <c r="L45" s="57">
        <v>892</v>
      </c>
      <c r="M45" s="57">
        <v>494</v>
      </c>
      <c r="N45" s="269">
        <v>289</v>
      </c>
    </row>
    <row r="46" spans="1:14" s="52" customFormat="1" ht="12.75" customHeight="1" x14ac:dyDescent="0.2">
      <c r="A46" s="27"/>
      <c r="B46" s="57"/>
      <c r="C46" s="57"/>
      <c r="D46" s="57"/>
      <c r="E46" s="57"/>
      <c r="F46" s="57"/>
      <c r="G46" s="57"/>
      <c r="H46" s="57"/>
      <c r="I46" s="57"/>
      <c r="J46" s="57"/>
      <c r="K46" s="57"/>
      <c r="L46" s="57"/>
      <c r="M46" s="57"/>
    </row>
    <row r="47" spans="1:14" s="52" customFormat="1" ht="12.75" customHeight="1" x14ac:dyDescent="0.2">
      <c r="A47" s="27" t="s">
        <v>128</v>
      </c>
      <c r="B47" s="57"/>
      <c r="C47" s="57"/>
      <c r="D47" s="57"/>
      <c r="E47" s="57"/>
      <c r="F47" s="57"/>
      <c r="G47" s="57"/>
      <c r="H47" s="57"/>
      <c r="I47" s="57"/>
      <c r="J47" s="57"/>
      <c r="K47" s="57"/>
      <c r="L47" s="57"/>
      <c r="M47" s="57"/>
      <c r="N47" s="57"/>
    </row>
    <row r="48" spans="1:14" s="52" customFormat="1" ht="12.75" customHeight="1" x14ac:dyDescent="0.2">
      <c r="A48" s="27"/>
      <c r="B48" s="57"/>
      <c r="C48" s="57"/>
      <c r="D48" s="57"/>
      <c r="E48" s="57"/>
      <c r="F48" s="57"/>
      <c r="G48" s="57"/>
      <c r="H48" s="57"/>
      <c r="I48" s="57"/>
      <c r="J48" s="57"/>
      <c r="K48" s="57"/>
      <c r="L48" s="57"/>
      <c r="M48" s="57"/>
      <c r="N48" s="57"/>
    </row>
    <row r="49" spans="1:14" s="52" customFormat="1" ht="12.75" customHeight="1" x14ac:dyDescent="0.2">
      <c r="A49" s="95" t="s">
        <v>57</v>
      </c>
      <c r="B49" s="57"/>
      <c r="C49" s="57"/>
      <c r="D49" s="57"/>
      <c r="E49" s="57"/>
      <c r="F49" s="57"/>
      <c r="G49" s="57"/>
      <c r="H49" s="57"/>
      <c r="I49" s="57"/>
      <c r="J49" s="57"/>
      <c r="K49" s="57"/>
      <c r="L49" s="57"/>
      <c r="M49" s="57"/>
      <c r="N49" s="57"/>
    </row>
    <row r="50" spans="1:14" s="52" customFormat="1" ht="12.75" customHeight="1" x14ac:dyDescent="0.2">
      <c r="A50" s="27"/>
      <c r="B50" s="57"/>
      <c r="C50" s="57"/>
      <c r="D50" s="57"/>
      <c r="E50" s="57"/>
      <c r="F50" s="57"/>
      <c r="G50" s="57"/>
      <c r="H50" s="57"/>
      <c r="I50" s="57"/>
      <c r="J50" s="57"/>
      <c r="K50" s="57"/>
      <c r="L50" s="57"/>
      <c r="M50" s="57"/>
      <c r="N50" s="57"/>
    </row>
    <row r="51" spans="1:14" s="52" customFormat="1" ht="12.75" customHeight="1" x14ac:dyDescent="0.2">
      <c r="A51" s="27">
        <v>2008</v>
      </c>
      <c r="B51" s="155">
        <v>99.999999999999986</v>
      </c>
      <c r="C51" s="155">
        <v>0</v>
      </c>
      <c r="D51" s="155">
        <v>0.21712274922322466</v>
      </c>
      <c r="E51" s="155">
        <v>3.4140680567513946</v>
      </c>
      <c r="F51" s="155">
        <v>24.823119829296598</v>
      </c>
      <c r="G51" s="155">
        <v>37.483622206416349</v>
      </c>
      <c r="H51" s="155">
        <v>16.913113465353948</v>
      </c>
      <c r="I51" s="155">
        <v>7.303560064388126</v>
      </c>
      <c r="J51" s="155">
        <v>3.8595440422266316</v>
      </c>
      <c r="K51" s="155">
        <v>2.3509152846928463</v>
      </c>
      <c r="L51" s="155">
        <v>1.5909856624115599</v>
      </c>
      <c r="M51" s="155">
        <v>0.98453936285703603</v>
      </c>
      <c r="N51" s="155">
        <v>1.0594092763822858</v>
      </c>
    </row>
    <row r="52" spans="1:14" s="52" customFormat="1" ht="12.75" customHeight="1" x14ac:dyDescent="0.2">
      <c r="A52" s="27">
        <v>2009</v>
      </c>
      <c r="B52" s="155">
        <v>100</v>
      </c>
      <c r="C52" s="155">
        <v>0</v>
      </c>
      <c r="D52" s="155">
        <v>0.1907080543720836</v>
      </c>
      <c r="E52" s="155">
        <v>3.3110164333536218</v>
      </c>
      <c r="F52" s="155">
        <v>22.316899979711909</v>
      </c>
      <c r="G52" s="155">
        <v>37.472103875025361</v>
      </c>
      <c r="H52" s="155">
        <v>18.8557516737675</v>
      </c>
      <c r="I52" s="155">
        <v>7.5025360113613315</v>
      </c>
      <c r="J52" s="155">
        <v>4.1631162507608028</v>
      </c>
      <c r="K52" s="155">
        <v>2.7226617975248528</v>
      </c>
      <c r="L52" s="155">
        <v>1.4161087441671738</v>
      </c>
      <c r="M52" s="155">
        <v>0.98600121728545342</v>
      </c>
      <c r="N52" s="155">
        <v>1.0630959626699128</v>
      </c>
    </row>
    <row r="53" spans="1:14" s="52" customFormat="1" ht="12.75" customHeight="1" x14ac:dyDescent="0.2">
      <c r="A53" s="27">
        <v>2010</v>
      </c>
      <c r="B53" s="155">
        <v>99.999999999999986</v>
      </c>
      <c r="C53" s="155">
        <v>0</v>
      </c>
      <c r="D53" s="155">
        <v>0.1293713361633313</v>
      </c>
      <c r="E53" s="155">
        <v>2.7653123104912067</v>
      </c>
      <c r="F53" s="155">
        <v>20.024257125530625</v>
      </c>
      <c r="G53" s="155">
        <v>36.644430968263592</v>
      </c>
      <c r="H53" s="155">
        <v>19.93127147766323</v>
      </c>
      <c r="I53" s="155">
        <v>8.9306650495249649</v>
      </c>
      <c r="J53" s="155">
        <v>4.7867394380432593</v>
      </c>
      <c r="K53" s="155">
        <v>2.8825550838892258</v>
      </c>
      <c r="L53" s="155">
        <v>1.5888417222559126</v>
      </c>
      <c r="M53" s="155">
        <v>1.0713563776025901</v>
      </c>
      <c r="N53" s="155">
        <v>1.2451991105720639</v>
      </c>
    </row>
    <row r="54" spans="1:14" s="52" customFormat="1" ht="12.75" customHeight="1" x14ac:dyDescent="0.2">
      <c r="A54" s="27">
        <v>2011</v>
      </c>
      <c r="B54" s="155">
        <v>100</v>
      </c>
      <c r="C54" s="155">
        <v>0</v>
      </c>
      <c r="D54" s="155">
        <v>9.0512630626182825E-2</v>
      </c>
      <c r="E54" s="155">
        <v>2.596066814778244</v>
      </c>
      <c r="F54" s="155">
        <v>18.357607175183084</v>
      </c>
      <c r="G54" s="155">
        <v>35.353410680490413</v>
      </c>
      <c r="H54" s="155">
        <v>21.352752406813131</v>
      </c>
      <c r="I54" s="155">
        <v>9.8041635810088046</v>
      </c>
      <c r="J54" s="155">
        <v>4.7889410022216738</v>
      </c>
      <c r="K54" s="155">
        <v>3.1021147041882662</v>
      </c>
      <c r="L54" s="155">
        <v>1.9953920842590307</v>
      </c>
      <c r="M54" s="155">
        <v>1.1560931457253354</v>
      </c>
      <c r="N54" s="155">
        <v>1.4029457747058338</v>
      </c>
    </row>
    <row r="55" spans="1:14" s="52" customFormat="1" ht="12.75" customHeight="1" x14ac:dyDescent="0.2">
      <c r="A55" s="27">
        <v>2012</v>
      </c>
      <c r="B55" s="155">
        <v>99.999999999999986</v>
      </c>
      <c r="C55" s="155">
        <v>0</v>
      </c>
      <c r="D55" s="155">
        <v>0.12639647720786104</v>
      </c>
      <c r="E55" s="155">
        <v>2.4586153469787164</v>
      </c>
      <c r="F55" s="155">
        <v>16.818886080078286</v>
      </c>
      <c r="G55" s="155">
        <v>34.347223354807142</v>
      </c>
      <c r="H55" s="155">
        <v>22.323248797194815</v>
      </c>
      <c r="I55" s="155">
        <v>10.299274239582484</v>
      </c>
      <c r="J55" s="155">
        <v>5.402430074206964</v>
      </c>
      <c r="K55" s="155">
        <v>3.3270814645682134</v>
      </c>
      <c r="L55" s="155">
        <v>2.0631166924896025</v>
      </c>
      <c r="M55" s="155">
        <v>1.3414335806898801</v>
      </c>
      <c r="N55" s="155">
        <v>1.4922938921960369</v>
      </c>
    </row>
    <row r="56" spans="1:14" s="52" customFormat="1" ht="12.75" customHeight="1" x14ac:dyDescent="0.2">
      <c r="A56" s="27">
        <v>2013</v>
      </c>
      <c r="B56" s="155">
        <v>100.00000000000001</v>
      </c>
      <c r="C56" s="155">
        <v>0</v>
      </c>
      <c r="D56" s="155">
        <v>0.15076639584554821</v>
      </c>
      <c r="E56" s="155">
        <v>2.073037942876288</v>
      </c>
      <c r="F56" s="155">
        <v>14.280928050925537</v>
      </c>
      <c r="G56" s="155">
        <v>32.611609012480109</v>
      </c>
      <c r="H56" s="155">
        <v>24.231510176731717</v>
      </c>
      <c r="I56" s="155">
        <v>11.676019767149677</v>
      </c>
      <c r="J56" s="155">
        <v>5.8840773934165345</v>
      </c>
      <c r="K56" s="155">
        <v>3.3880559510846808</v>
      </c>
      <c r="L56" s="155">
        <v>2.4122623335287714</v>
      </c>
      <c r="M56" s="155">
        <v>1.5579194237373315</v>
      </c>
      <c r="N56" s="155">
        <v>1.7338135522238043</v>
      </c>
    </row>
    <row r="57" spans="1:14" s="52" customFormat="1" ht="12.75" customHeight="1" x14ac:dyDescent="0.2">
      <c r="A57" s="27">
        <v>2014</v>
      </c>
      <c r="B57" s="155">
        <v>100</v>
      </c>
      <c r="C57" s="155">
        <f>(C19/23222)*100</f>
        <v>0</v>
      </c>
      <c r="D57" s="155">
        <f t="shared" ref="D57:L57" si="0">(D19/23222)*100</f>
        <v>6.4593919559038843E-2</v>
      </c>
      <c r="E57" s="155">
        <f t="shared" si="0"/>
        <v>1.6837481698389458</v>
      </c>
      <c r="F57" s="155">
        <f t="shared" si="0"/>
        <v>13.913530273016967</v>
      </c>
      <c r="G57" s="155">
        <f t="shared" si="0"/>
        <v>33.265868572905006</v>
      </c>
      <c r="H57" s="155">
        <f t="shared" si="0"/>
        <v>24.050469382482127</v>
      </c>
      <c r="I57" s="155">
        <f t="shared" si="0"/>
        <v>12.070450434932392</v>
      </c>
      <c r="J57" s="155">
        <f t="shared" si="0"/>
        <v>6.0244595642063556</v>
      </c>
      <c r="K57" s="155">
        <f t="shared" si="0"/>
        <v>3.5354405305313925</v>
      </c>
      <c r="L57" s="155">
        <f t="shared" si="0"/>
        <v>2.1574369132718973</v>
      </c>
      <c r="M57" s="155">
        <v>1.4425975368185342</v>
      </c>
      <c r="N57" s="155">
        <v>1.7914047024373441</v>
      </c>
    </row>
    <row r="58" spans="1:14" s="52" customFormat="1" ht="12.75" customHeight="1" x14ac:dyDescent="0.2">
      <c r="A58" s="27">
        <v>2015</v>
      </c>
      <c r="B58" s="155">
        <v>100</v>
      </c>
      <c r="C58" s="155">
        <v>0</v>
      </c>
      <c r="D58" s="155">
        <v>5.2318094011590467E-2</v>
      </c>
      <c r="E58" s="155">
        <v>1.4246619446233098</v>
      </c>
      <c r="F58" s="155">
        <v>13.441725692208628</v>
      </c>
      <c r="G58" s="155">
        <v>31.648422408242112</v>
      </c>
      <c r="H58" s="155">
        <v>23.949613650998071</v>
      </c>
      <c r="I58" s="155">
        <v>13.216355441081779</v>
      </c>
      <c r="J58" s="155">
        <v>6.205730843528654</v>
      </c>
      <c r="K58" s="155">
        <v>3.8755634256278171</v>
      </c>
      <c r="L58" s="155">
        <v>2.5193174500965871</v>
      </c>
      <c r="M58" s="155">
        <v>1.5816162266580811</v>
      </c>
      <c r="N58" s="155">
        <v>2.084674822923374</v>
      </c>
    </row>
    <row r="59" spans="1:14" s="52" customFormat="1" ht="12.75" customHeight="1" x14ac:dyDescent="0.2">
      <c r="A59" s="27">
        <v>2016</v>
      </c>
      <c r="B59" s="155">
        <v>100</v>
      </c>
      <c r="C59" s="155">
        <v>0</v>
      </c>
      <c r="D59" s="155">
        <v>4.3624826492167361E-2</v>
      </c>
      <c r="E59" s="155">
        <v>1.336506047987309</v>
      </c>
      <c r="F59" s="155">
        <v>12.536188776521911</v>
      </c>
      <c r="G59" s="155">
        <v>30.303390838786438</v>
      </c>
      <c r="H59" s="155">
        <v>24.299028356137221</v>
      </c>
      <c r="I59" s="155">
        <v>13.840967677969463</v>
      </c>
      <c r="J59" s="155">
        <v>7.0791195716835214</v>
      </c>
      <c r="K59" s="155">
        <v>4.0253817172318067</v>
      </c>
      <c r="L59" s="155">
        <v>2.6531826293872696</v>
      </c>
      <c r="M59" s="155">
        <v>1.7013682000000001</v>
      </c>
      <c r="N59" s="155">
        <v>2.1812412999999999</v>
      </c>
    </row>
    <row r="60" spans="1:14" s="52" customFormat="1" ht="12.75" customHeight="1" x14ac:dyDescent="0.2">
      <c r="A60" s="27">
        <v>2017</v>
      </c>
      <c r="B60" s="155">
        <f>(B40/25039)*100</f>
        <v>100</v>
      </c>
      <c r="C60" s="294">
        <v>0</v>
      </c>
      <c r="D60" s="294">
        <v>6.3900315507807823E-2</v>
      </c>
      <c r="E60" s="294">
        <v>1.4497384080833899</v>
      </c>
      <c r="F60" s="294">
        <v>11.649826271017213</v>
      </c>
      <c r="G60" s="294">
        <v>28.607372498901714</v>
      </c>
      <c r="H60" s="294">
        <v>23.722992132273653</v>
      </c>
      <c r="I60" s="294">
        <v>14.816885658372938</v>
      </c>
      <c r="J60" s="294">
        <v>7.6880067095331279</v>
      </c>
      <c r="K60" s="294">
        <v>4.7286233475777788</v>
      </c>
      <c r="L60" s="294">
        <v>3.1550780781980112</v>
      </c>
      <c r="M60" s="294">
        <v>1.9249970046727105</v>
      </c>
      <c r="N60" s="294">
        <v>2.192579575861656</v>
      </c>
    </row>
    <row r="61" spans="1:14" s="52" customFormat="1" ht="12.75" customHeight="1" x14ac:dyDescent="0.2">
      <c r="A61" s="27">
        <v>2018</v>
      </c>
      <c r="B61" s="155">
        <f>(B23/$B23)*100</f>
        <v>100</v>
      </c>
      <c r="C61" s="155">
        <f t="shared" ref="C61:N61" si="1">(C23/$B23)*100</f>
        <v>0</v>
      </c>
      <c r="D61" s="155">
        <f t="shared" si="1"/>
        <v>6.3033155439761318E-2</v>
      </c>
      <c r="E61" s="155">
        <f t="shared" si="1"/>
        <v>1.3405051056855906</v>
      </c>
      <c r="F61" s="155">
        <f t="shared" si="1"/>
        <v>11.64852712526789</v>
      </c>
      <c r="G61" s="155">
        <f t="shared" si="1"/>
        <v>27.818632600747996</v>
      </c>
      <c r="H61" s="155">
        <f t="shared" si="1"/>
        <v>23.137370256755052</v>
      </c>
      <c r="I61" s="155">
        <f t="shared" si="1"/>
        <v>15.010295415388494</v>
      </c>
      <c r="J61" s="155">
        <f t="shared" si="1"/>
        <v>8.2825566247846378</v>
      </c>
      <c r="K61" s="155">
        <f t="shared" si="1"/>
        <v>5.2233474807748879</v>
      </c>
      <c r="L61" s="155">
        <f t="shared" si="1"/>
        <v>3.1474555616254145</v>
      </c>
      <c r="M61" s="155">
        <f t="shared" si="1"/>
        <v>2.1599361264024877</v>
      </c>
      <c r="N61" s="155">
        <f t="shared" si="1"/>
        <v>2.168340547127789</v>
      </c>
    </row>
    <row r="62" spans="1:14" s="52" customFormat="1" ht="12.75" customHeight="1" x14ac:dyDescent="0.2">
      <c r="A62" s="27">
        <v>2019</v>
      </c>
      <c r="B62" s="155">
        <f>(B24/$B24)*100</f>
        <v>100</v>
      </c>
      <c r="C62" s="155">
        <f t="shared" ref="C62:N62" si="2">(C24/$B24)*100</f>
        <v>0</v>
      </c>
      <c r="D62" s="155">
        <f t="shared" si="2"/>
        <v>4.2484493159996604E-2</v>
      </c>
      <c r="E62" s="155">
        <f t="shared" si="2"/>
        <v>1.6483983346078681</v>
      </c>
      <c r="F62" s="155">
        <f t="shared" si="2"/>
        <v>11.373098818931091</v>
      </c>
      <c r="G62" s="155">
        <f t="shared" si="2"/>
        <v>25.422720706941966</v>
      </c>
      <c r="H62" s="155">
        <f t="shared" si="2"/>
        <v>21.794544991078258</v>
      </c>
      <c r="I62" s="155">
        <f t="shared" si="2"/>
        <v>15.931684934998724</v>
      </c>
      <c r="J62" s="155">
        <f t="shared" si="2"/>
        <v>9.0067125499192802</v>
      </c>
      <c r="K62" s="155">
        <f t="shared" si="2"/>
        <v>5.6037046478035517</v>
      </c>
      <c r="L62" s="155">
        <f t="shared" si="2"/>
        <v>3.785368340555697</v>
      </c>
      <c r="M62" s="155">
        <f t="shared" si="2"/>
        <v>2.6170447786557904</v>
      </c>
      <c r="N62" s="155">
        <f t="shared" si="2"/>
        <v>2.7742374033477781</v>
      </c>
    </row>
    <row r="63" spans="1:14" s="52" customFormat="1" ht="12.75" customHeight="1" x14ac:dyDescent="0.2">
      <c r="A63" s="27">
        <v>2020</v>
      </c>
      <c r="B63" s="155">
        <f>(B25/$B25)*100</f>
        <v>100</v>
      </c>
      <c r="C63" s="155">
        <f t="shared" ref="C63:N63" si="3">(C25/$B25)*100</f>
        <v>0</v>
      </c>
      <c r="D63" s="155">
        <f t="shared" si="3"/>
        <v>4.0342101016620946E-2</v>
      </c>
      <c r="E63" s="155">
        <f t="shared" si="3"/>
        <v>1.831531386154591</v>
      </c>
      <c r="F63" s="155">
        <f t="shared" si="3"/>
        <v>11.013393577537519</v>
      </c>
      <c r="G63" s="155">
        <f t="shared" si="3"/>
        <v>20.760045183153139</v>
      </c>
      <c r="H63" s="155">
        <f t="shared" si="3"/>
        <v>19.816040019364209</v>
      </c>
      <c r="I63" s="155">
        <f t="shared" si="3"/>
        <v>15.999677263191867</v>
      </c>
      <c r="J63" s="155">
        <f t="shared" si="3"/>
        <v>10.981119896724222</v>
      </c>
      <c r="K63" s="155">
        <f t="shared" si="3"/>
        <v>6.9630466354687757</v>
      </c>
      <c r="L63" s="155">
        <f t="shared" si="3"/>
        <v>5.1879941907374532</v>
      </c>
      <c r="M63" s="155">
        <f t="shared" si="3"/>
        <v>3.5420364692593189</v>
      </c>
      <c r="N63" s="155">
        <f t="shared" si="3"/>
        <v>3.8647732773922869</v>
      </c>
    </row>
    <row r="64" spans="1:14" s="52" customFormat="1" ht="12.75" customHeight="1" x14ac:dyDescent="0.2">
      <c r="A64" s="27">
        <v>2021</v>
      </c>
      <c r="B64" s="155">
        <f>(B26/$B26)*100</f>
        <v>100</v>
      </c>
      <c r="C64" s="155">
        <f t="shared" ref="C64:N65" si="4">(C26/$B26)*100</f>
        <v>0</v>
      </c>
      <c r="D64" s="155">
        <f t="shared" si="4"/>
        <v>4.2024654463952184E-2</v>
      </c>
      <c r="E64" s="155">
        <f t="shared" si="4"/>
        <v>1.2654090399701157</v>
      </c>
      <c r="F64" s="155">
        <f t="shared" si="4"/>
        <v>9.8057527082555094</v>
      </c>
      <c r="G64" s="155">
        <f t="shared" si="4"/>
        <v>25.462271199103476</v>
      </c>
      <c r="H64" s="155">
        <f t="shared" si="4"/>
        <v>22.399140829286516</v>
      </c>
      <c r="I64" s="155">
        <f t="shared" si="4"/>
        <v>15.002801643630931</v>
      </c>
      <c r="J64" s="155">
        <f t="shared" si="4"/>
        <v>9.7683974598431078</v>
      </c>
      <c r="K64" s="155">
        <f t="shared" si="4"/>
        <v>6.1309301456854692</v>
      </c>
      <c r="L64" s="155">
        <f t="shared" si="4"/>
        <v>4.1557713858797163</v>
      </c>
      <c r="M64" s="155">
        <f t="shared" si="4"/>
        <v>2.8156518490847966</v>
      </c>
      <c r="N64" s="155">
        <f t="shared" si="4"/>
        <v>3.1518490847964138</v>
      </c>
    </row>
    <row r="65" spans="1:14" s="52" customFormat="1" ht="12.75" customHeight="1" x14ac:dyDescent="0.2">
      <c r="A65" s="27">
        <v>2022</v>
      </c>
      <c r="B65" s="155">
        <f>(B27/$B27)*100</f>
        <v>100</v>
      </c>
      <c r="C65" s="155">
        <f t="shared" si="4"/>
        <v>0</v>
      </c>
      <c r="D65" s="155">
        <f t="shared" si="4"/>
        <v>4.1925525021915613E-2</v>
      </c>
      <c r="E65" s="155">
        <f t="shared" si="4"/>
        <v>1.3682966802607004</v>
      </c>
      <c r="F65" s="155">
        <f t="shared" si="4"/>
        <v>10.08499447345352</v>
      </c>
      <c r="G65" s="155">
        <f t="shared" si="4"/>
        <v>26.211075961428516</v>
      </c>
      <c r="H65" s="155">
        <f t="shared" si="4"/>
        <v>21.080916263292295</v>
      </c>
      <c r="I65" s="155">
        <f t="shared" si="4"/>
        <v>14.914052673705072</v>
      </c>
      <c r="J65" s="155">
        <f t="shared" si="4"/>
        <v>10.024011891603461</v>
      </c>
      <c r="K65" s="155">
        <f t="shared" si="4"/>
        <v>6.2164119373403972</v>
      </c>
      <c r="L65" s="155">
        <f t="shared" si="4"/>
        <v>4.1582497999009034</v>
      </c>
      <c r="M65" s="155">
        <f t="shared" si="4"/>
        <v>2.9309753401684646</v>
      </c>
      <c r="N65" s="155">
        <f t="shared" si="4"/>
        <v>2.969089453824751</v>
      </c>
    </row>
    <row r="66" spans="1:14" s="52" customFormat="1" ht="12.75" customHeight="1" x14ac:dyDescent="0.2">
      <c r="A66" s="27"/>
      <c r="B66" s="57"/>
      <c r="C66" s="57"/>
      <c r="D66" s="57"/>
      <c r="E66" s="57"/>
      <c r="F66" s="57"/>
      <c r="G66" s="57"/>
      <c r="H66" s="57"/>
      <c r="I66" s="57"/>
      <c r="J66" s="57"/>
      <c r="K66" s="57"/>
      <c r="L66" s="57"/>
      <c r="M66" s="57"/>
      <c r="N66" s="57"/>
    </row>
    <row r="67" spans="1:14" s="52" customFormat="1" ht="12.75" customHeight="1" x14ac:dyDescent="0.2">
      <c r="A67" s="27" t="s">
        <v>58</v>
      </c>
      <c r="B67" s="57"/>
      <c r="C67" s="57"/>
      <c r="D67" s="57"/>
      <c r="E67" s="57"/>
      <c r="F67" s="57"/>
      <c r="G67" s="57"/>
      <c r="H67" s="57"/>
      <c r="I67" s="57"/>
      <c r="J67" s="57"/>
      <c r="K67" s="57"/>
      <c r="L67" s="57"/>
      <c r="M67" s="57"/>
      <c r="N67" s="57"/>
    </row>
    <row r="68" spans="1:14" s="52" customFormat="1" ht="12.75" customHeight="1" x14ac:dyDescent="0.2">
      <c r="A68" s="27"/>
      <c r="B68" s="57"/>
      <c r="C68" s="57"/>
      <c r="D68" s="57"/>
      <c r="E68" s="57"/>
      <c r="F68" s="57"/>
      <c r="G68" s="57"/>
      <c r="H68" s="57"/>
      <c r="I68" s="57"/>
      <c r="J68" s="57"/>
      <c r="K68" s="57"/>
      <c r="L68" s="57"/>
      <c r="M68" s="57"/>
      <c r="N68" s="57"/>
    </row>
    <row r="69" spans="1:14" s="52" customFormat="1" ht="12.75" customHeight="1" x14ac:dyDescent="0.2">
      <c r="A69" s="27">
        <v>2008</v>
      </c>
      <c r="B69" s="155">
        <v>100.00000000000001</v>
      </c>
      <c r="C69" s="155">
        <v>0</v>
      </c>
      <c r="D69" s="155">
        <v>0.71500767416613631</v>
      </c>
      <c r="E69" s="155">
        <v>6.9741324448770268</v>
      </c>
      <c r="F69" s="155">
        <v>32.931531464081161</v>
      </c>
      <c r="G69" s="155">
        <v>34.346572829708386</v>
      </c>
      <c r="H69" s="155">
        <v>13.315614120465691</v>
      </c>
      <c r="I69" s="155">
        <v>5.5366301051922289</v>
      </c>
      <c r="J69" s="155">
        <v>3.0621794631827197</v>
      </c>
      <c r="K69" s="155">
        <v>1.62093362782166</v>
      </c>
      <c r="L69" s="155">
        <v>0.77490360498633626</v>
      </c>
      <c r="M69" s="155">
        <v>0.41552802006513678</v>
      </c>
      <c r="N69" s="155">
        <v>0.30696664545352448</v>
      </c>
    </row>
    <row r="70" spans="1:14" s="52" customFormat="1" ht="12.75" customHeight="1" x14ac:dyDescent="0.2">
      <c r="A70" s="27">
        <v>2009</v>
      </c>
      <c r="B70" s="155">
        <v>100</v>
      </c>
      <c r="C70" s="155">
        <v>0</v>
      </c>
      <c r="D70" s="155">
        <v>0.60864272671941566</v>
      </c>
      <c r="E70" s="155">
        <v>6.4637857577601947</v>
      </c>
      <c r="F70" s="155">
        <v>30.752688172043012</v>
      </c>
      <c r="G70" s="155">
        <v>35.276932440657333</v>
      </c>
      <c r="H70" s="155">
        <v>14.505984986812742</v>
      </c>
      <c r="I70" s="155">
        <v>5.9484682491377558</v>
      </c>
      <c r="J70" s="155">
        <v>3.2298640697910321</v>
      </c>
      <c r="K70" s="155">
        <v>1.8056400892675999</v>
      </c>
      <c r="L70" s="155">
        <v>0.74660174477581653</v>
      </c>
      <c r="M70" s="155">
        <v>0.38953134510042603</v>
      </c>
      <c r="N70" s="155">
        <v>0.27186041793467236</v>
      </c>
    </row>
    <row r="71" spans="1:14" s="52" customFormat="1" ht="12.75" customHeight="1" x14ac:dyDescent="0.2">
      <c r="A71" s="27">
        <v>2010</v>
      </c>
      <c r="B71" s="155">
        <v>100</v>
      </c>
      <c r="C71" s="155">
        <v>0</v>
      </c>
      <c r="D71" s="155">
        <v>0.47301394784718009</v>
      </c>
      <c r="E71" s="155">
        <v>5.6923387911865779</v>
      </c>
      <c r="F71" s="155">
        <v>27.956337174044876</v>
      </c>
      <c r="G71" s="155">
        <v>35.47604608853851</v>
      </c>
      <c r="H71" s="155">
        <v>16.110774206589852</v>
      </c>
      <c r="I71" s="155">
        <v>6.6302809783707302</v>
      </c>
      <c r="J71" s="155">
        <v>3.6628259551243181</v>
      </c>
      <c r="K71" s="155">
        <v>2.2154841317970488</v>
      </c>
      <c r="L71" s="155">
        <v>0.99454214675560937</v>
      </c>
      <c r="M71" s="155">
        <v>0.49727107337780468</v>
      </c>
      <c r="N71" s="155">
        <v>0.29108550636749547</v>
      </c>
    </row>
    <row r="72" spans="1:14" s="52" customFormat="1" ht="12.75" customHeight="1" x14ac:dyDescent="0.2">
      <c r="A72" s="27">
        <v>2011</v>
      </c>
      <c r="B72" s="155">
        <v>100</v>
      </c>
      <c r="C72" s="155">
        <v>0</v>
      </c>
      <c r="D72" s="155">
        <v>0.46079157409693083</v>
      </c>
      <c r="E72" s="155">
        <v>5.2085904714885212</v>
      </c>
      <c r="F72" s="155">
        <v>25.878383938122273</v>
      </c>
      <c r="G72" s="155">
        <v>34.954332263638612</v>
      </c>
      <c r="H72" s="155">
        <v>17.460709289887273</v>
      </c>
      <c r="I72" s="155">
        <v>7.5248909734222007</v>
      </c>
      <c r="J72" s="155">
        <v>3.9496420636879783</v>
      </c>
      <c r="K72" s="155">
        <v>2.542582078499136</v>
      </c>
      <c r="L72" s="155">
        <v>1.110836830412244</v>
      </c>
      <c r="M72" s="155">
        <v>0.58421788858718016</v>
      </c>
      <c r="N72" s="155">
        <v>0.32502262815765653</v>
      </c>
    </row>
    <row r="73" spans="1:14" s="52" customFormat="1" ht="12.75" customHeight="1" x14ac:dyDescent="0.2">
      <c r="A73" s="27">
        <v>2012</v>
      </c>
      <c r="B73" s="155">
        <v>99.999999999999986</v>
      </c>
      <c r="C73" s="155">
        <v>0</v>
      </c>
      <c r="D73" s="155">
        <v>0.51781782598059201</v>
      </c>
      <c r="E73" s="155">
        <v>4.550273179482998</v>
      </c>
      <c r="F73" s="155">
        <v>24.728859169860556</v>
      </c>
      <c r="G73" s="155">
        <v>34.155589986137159</v>
      </c>
      <c r="H73" s="155">
        <v>18.820843186822149</v>
      </c>
      <c r="I73" s="155">
        <v>8.0526787898556638</v>
      </c>
      <c r="J73" s="155">
        <v>4.2974802250672752</v>
      </c>
      <c r="K73" s="155">
        <v>2.5809345184701948</v>
      </c>
      <c r="L73" s="155">
        <v>1.3169697463915844</v>
      </c>
      <c r="M73" s="155">
        <v>0.56674549457718337</v>
      </c>
      <c r="N73" s="155">
        <v>0.41180787735464403</v>
      </c>
    </row>
    <row r="74" spans="1:14" s="52" customFormat="1" ht="12.75" customHeight="1" x14ac:dyDescent="0.2">
      <c r="A74" s="27">
        <v>2013</v>
      </c>
      <c r="B74" s="155">
        <v>100</v>
      </c>
      <c r="C74" s="155">
        <v>0</v>
      </c>
      <c r="D74" s="155">
        <v>0.41041963313510343</v>
      </c>
      <c r="E74" s="155">
        <v>3.9199262919842535</v>
      </c>
      <c r="F74" s="155">
        <v>21.87369126392495</v>
      </c>
      <c r="G74" s="155">
        <v>33.763296758522486</v>
      </c>
      <c r="H74" s="155">
        <v>20.299020018427004</v>
      </c>
      <c r="I74" s="155">
        <v>9.1883742356981326</v>
      </c>
      <c r="J74" s="155">
        <v>4.9711031074629366</v>
      </c>
      <c r="K74" s="155">
        <v>2.7849903677024876</v>
      </c>
      <c r="L74" s="155">
        <v>1.5160398693357902</v>
      </c>
      <c r="M74" s="155">
        <v>0.74126811290727868</v>
      </c>
      <c r="N74" s="155">
        <v>0.53187034089957286</v>
      </c>
    </row>
    <row r="75" spans="1:14" s="52" customFormat="1" ht="12.75" customHeight="1" x14ac:dyDescent="0.2">
      <c r="A75" s="27">
        <v>2014</v>
      </c>
      <c r="B75" s="155">
        <v>100</v>
      </c>
      <c r="C75" s="155">
        <f>(C37/23222)*100</f>
        <v>0</v>
      </c>
      <c r="D75" s="155">
        <f t="shared" ref="D75:L75" si="5">(D37/23222)*100</f>
        <v>0.31866333649125828</v>
      </c>
      <c r="E75" s="155">
        <f t="shared" si="5"/>
        <v>3.6387908018258552</v>
      </c>
      <c r="F75" s="155">
        <f t="shared" si="5"/>
        <v>21.023167685815174</v>
      </c>
      <c r="G75" s="155">
        <f t="shared" si="5"/>
        <v>34.971148049263626</v>
      </c>
      <c r="H75" s="155">
        <f t="shared" si="5"/>
        <v>20.071483937645336</v>
      </c>
      <c r="I75" s="155">
        <f t="shared" si="5"/>
        <v>9.6201877529928517</v>
      </c>
      <c r="J75" s="155">
        <f t="shared" si="5"/>
        <v>4.6593747308586684</v>
      </c>
      <c r="K75" s="155">
        <f t="shared" si="5"/>
        <v>2.8292136766859013</v>
      </c>
      <c r="L75" s="155">
        <f t="shared" si="5"/>
        <v>1.6105417276720351</v>
      </c>
      <c r="M75" s="155">
        <v>0.68469554732581173</v>
      </c>
      <c r="N75" s="155">
        <v>0.57273275342347774</v>
      </c>
    </row>
    <row r="76" spans="1:14" s="52" customFormat="1" ht="12.75" customHeight="1" x14ac:dyDescent="0.2">
      <c r="A76" s="27">
        <v>2015</v>
      </c>
      <c r="B76" s="155">
        <v>100</v>
      </c>
      <c r="C76" s="155">
        <v>0</v>
      </c>
      <c r="D76" s="155">
        <v>0.2736638763683194</v>
      </c>
      <c r="E76" s="155">
        <v>3.231648422408242</v>
      </c>
      <c r="F76" s="155">
        <v>20.295396007726978</v>
      </c>
      <c r="G76" s="155">
        <v>33.334674822923368</v>
      </c>
      <c r="H76" s="155">
        <v>20.806503541532518</v>
      </c>
      <c r="I76" s="155">
        <v>10.519961365099807</v>
      </c>
      <c r="J76" s="155">
        <v>5.139246619446233</v>
      </c>
      <c r="K76" s="155">
        <v>3.1471345782356726</v>
      </c>
      <c r="L76" s="155">
        <v>1.6540566645202832</v>
      </c>
      <c r="M76" s="155">
        <v>0.94977462974887317</v>
      </c>
      <c r="N76" s="155">
        <v>0.64793947198969737</v>
      </c>
    </row>
    <row r="77" spans="1:14" s="52" customFormat="1" ht="12.75" customHeight="1" x14ac:dyDescent="0.2">
      <c r="A77" s="27">
        <v>2016</v>
      </c>
      <c r="B77" s="155">
        <v>100</v>
      </c>
      <c r="C77" s="155">
        <v>0</v>
      </c>
      <c r="D77" s="155">
        <v>0.18243109260360896</v>
      </c>
      <c r="E77" s="155">
        <v>2.8990680150703949</v>
      </c>
      <c r="F77" s="155">
        <v>19.559785841760856</v>
      </c>
      <c r="G77" s="155">
        <v>32.302201070791199</v>
      </c>
      <c r="H77" s="155">
        <v>20.80904223676383</v>
      </c>
      <c r="I77" s="155">
        <v>11.723180646440611</v>
      </c>
      <c r="J77" s="155">
        <v>5.6077731509022408</v>
      </c>
      <c r="K77" s="155">
        <v>3.4780884394209797</v>
      </c>
      <c r="L77" s="155">
        <v>1.7687884195915129</v>
      </c>
      <c r="M77" s="155">
        <v>0.99940510000000005</v>
      </c>
      <c r="N77" s="155">
        <v>0.6702359</v>
      </c>
    </row>
    <row r="78" spans="1:14" s="52" customFormat="1" ht="12.75" customHeight="1" x14ac:dyDescent="0.2">
      <c r="A78" s="27">
        <v>2017</v>
      </c>
      <c r="B78" s="155">
        <v>100</v>
      </c>
      <c r="C78" s="155">
        <v>0</v>
      </c>
      <c r="D78" s="155">
        <v>0.26358880146970726</v>
      </c>
      <c r="E78" s="155">
        <v>2.9234394344822077</v>
      </c>
      <c r="F78" s="155">
        <v>18.730779983226167</v>
      </c>
      <c r="G78" s="155">
        <v>30.696114062063177</v>
      </c>
      <c r="H78" s="155">
        <v>20.683733375933542</v>
      </c>
      <c r="I78" s="155">
        <v>12.360717281041575</v>
      </c>
      <c r="J78" s="155">
        <v>6.3980190902192575</v>
      </c>
      <c r="K78" s="155">
        <v>3.8579815487838975</v>
      </c>
      <c r="L78" s="155">
        <v>2.3203802068772714</v>
      </c>
      <c r="M78" s="155">
        <v>1.1062742122289229</v>
      </c>
      <c r="N78" s="155">
        <v>0.65897200367426811</v>
      </c>
    </row>
    <row r="79" spans="1:14" s="52" customFormat="1" ht="12.75" customHeight="1" x14ac:dyDescent="0.2">
      <c r="A79" s="27">
        <v>2018</v>
      </c>
      <c r="B79" s="155">
        <v>100</v>
      </c>
      <c r="C79" s="155">
        <v>0</v>
      </c>
      <c r="D79" s="155">
        <v>0.26894146320964823</v>
      </c>
      <c r="E79" s="155">
        <v>2.7650544186241963</v>
      </c>
      <c r="F79" s="155">
        <v>18.21658192209102</v>
      </c>
      <c r="G79" s="155">
        <v>30.066815144766146</v>
      </c>
      <c r="H79" s="155">
        <v>20.418540152120016</v>
      </c>
      <c r="I79" s="155">
        <v>12.951212337689624</v>
      </c>
      <c r="J79" s="155">
        <v>7.1017355128797757</v>
      </c>
      <c r="K79" s="155">
        <v>4.0551329999579782</v>
      </c>
      <c r="L79" s="155">
        <v>2.3070134890952643</v>
      </c>
      <c r="M79" s="155">
        <v>1.1682144808169097</v>
      </c>
      <c r="N79" s="155">
        <v>0.68075807874942218</v>
      </c>
    </row>
    <row r="80" spans="1:14" s="52" customFormat="1" ht="12.75" customHeight="1" x14ac:dyDescent="0.2">
      <c r="A80" s="27">
        <v>2019</v>
      </c>
      <c r="B80" s="155">
        <f>(B42/$B42)*100</f>
        <v>100</v>
      </c>
      <c r="C80" s="155">
        <f t="shared" ref="C80:N83" si="6">(C42/$B42)*100</f>
        <v>0</v>
      </c>
      <c r="D80" s="155">
        <f t="shared" si="6"/>
        <v>0.24216161101198061</v>
      </c>
      <c r="E80" s="155">
        <f t="shared" si="6"/>
        <v>3.199082334947744</v>
      </c>
      <c r="F80" s="155">
        <f t="shared" si="6"/>
        <v>17.329424759962613</v>
      </c>
      <c r="G80" s="155">
        <f t="shared" si="6"/>
        <v>27.14334267992183</v>
      </c>
      <c r="H80" s="155">
        <f t="shared" si="6"/>
        <v>20.086668366046393</v>
      </c>
      <c r="I80" s="155">
        <f t="shared" si="6"/>
        <v>13.701249044098903</v>
      </c>
      <c r="J80" s="155">
        <f t="shared" si="6"/>
        <v>7.9191095250233667</v>
      </c>
      <c r="K80" s="155">
        <f t="shared" si="6"/>
        <v>4.9451950038236037</v>
      </c>
      <c r="L80" s="155">
        <f t="shared" si="6"/>
        <v>2.7699889540317786</v>
      </c>
      <c r="M80" s="155">
        <f t="shared" si="6"/>
        <v>1.6908828277678649</v>
      </c>
      <c r="N80" s="155">
        <f t="shared" si="6"/>
        <v>0.9728948933639221</v>
      </c>
    </row>
    <row r="81" spans="1:14" s="52" customFormat="1" ht="12.75" customHeight="1" x14ac:dyDescent="0.2">
      <c r="A81" s="27">
        <v>2020</v>
      </c>
      <c r="B81" s="155">
        <f>(B43/$B43)*100</f>
        <v>100</v>
      </c>
      <c r="C81" s="155">
        <f t="shared" si="6"/>
        <v>0</v>
      </c>
      <c r="D81" s="155">
        <f t="shared" ref="D81:N81" si="7">(D43/$B43)*100</f>
        <v>0.33080522833629172</v>
      </c>
      <c r="E81" s="155">
        <f t="shared" si="7"/>
        <v>3.6388575116992095</v>
      </c>
      <c r="F81" s="155">
        <f t="shared" si="7"/>
        <v>15.289656285299339</v>
      </c>
      <c r="G81" s="155">
        <f t="shared" si="7"/>
        <v>23.592060674519928</v>
      </c>
      <c r="H81" s="155">
        <f t="shared" si="7"/>
        <v>18.74294013232209</v>
      </c>
      <c r="I81" s="155">
        <f t="shared" si="7"/>
        <v>14.716798450863323</v>
      </c>
      <c r="J81" s="155">
        <f t="shared" si="7"/>
        <v>9.7224463450056469</v>
      </c>
      <c r="K81" s="155">
        <f t="shared" si="7"/>
        <v>6.2126835565596252</v>
      </c>
      <c r="L81" s="155">
        <f t="shared" si="7"/>
        <v>4.0826206228820396</v>
      </c>
      <c r="M81" s="155">
        <f t="shared" si="7"/>
        <v>2.009036630627723</v>
      </c>
      <c r="N81" s="155">
        <f t="shared" si="7"/>
        <v>1.6620945618847829</v>
      </c>
    </row>
    <row r="82" spans="1:14" s="52" customFormat="1" ht="12.75" customHeight="1" x14ac:dyDescent="0.2">
      <c r="A82" s="27">
        <v>2021</v>
      </c>
      <c r="B82" s="155">
        <f>(B44/$B44)*100</f>
        <v>100</v>
      </c>
      <c r="C82" s="155">
        <f t="shared" si="6"/>
        <v>0</v>
      </c>
      <c r="D82" s="155">
        <f t="shared" si="6"/>
        <v>0.23813970862906239</v>
      </c>
      <c r="E82" s="155">
        <f t="shared" si="6"/>
        <v>2.5028016436309302</v>
      </c>
      <c r="F82" s="155">
        <f t="shared" si="6"/>
        <v>15.152222637280538</v>
      </c>
      <c r="G82" s="155">
        <f t="shared" si="6"/>
        <v>29.123085543518862</v>
      </c>
      <c r="H82" s="155">
        <f t="shared" si="6"/>
        <v>19.672207695181175</v>
      </c>
      <c r="I82" s="155">
        <f t="shared" si="6"/>
        <v>13.28446021666044</v>
      </c>
      <c r="J82" s="155">
        <f t="shared" si="6"/>
        <v>8.2134852446768765</v>
      </c>
      <c r="K82" s="155">
        <f t="shared" si="6"/>
        <v>5.4865521105715356</v>
      </c>
      <c r="L82" s="155">
        <f t="shared" si="6"/>
        <v>3.3806499813223754</v>
      </c>
      <c r="M82" s="155">
        <f t="shared" si="6"/>
        <v>1.8210683601045947</v>
      </c>
      <c r="N82" s="155">
        <f t="shared" si="6"/>
        <v>1.1253268584236085</v>
      </c>
    </row>
    <row r="83" spans="1:14" s="52" customFormat="1" ht="12.75" customHeight="1" x14ac:dyDescent="0.2">
      <c r="A83" s="27">
        <v>2022</v>
      </c>
      <c r="B83" s="155">
        <f>(B45/$B45)*100</f>
        <v>100</v>
      </c>
      <c r="C83" s="155">
        <f t="shared" si="6"/>
        <v>0</v>
      </c>
      <c r="D83" s="155">
        <f t="shared" si="6"/>
        <v>0.1943819796470633</v>
      </c>
      <c r="E83" s="155">
        <f t="shared" si="6"/>
        <v>2.7137248923276287</v>
      </c>
      <c r="F83" s="155">
        <f t="shared" si="6"/>
        <v>15.44765026489309</v>
      </c>
      <c r="G83" s="155">
        <f t="shared" si="6"/>
        <v>29.553683729084877</v>
      </c>
      <c r="H83" s="155">
        <f t="shared" si="6"/>
        <v>18.752143918893164</v>
      </c>
      <c r="I83" s="155">
        <f t="shared" si="6"/>
        <v>12.749171018027978</v>
      </c>
      <c r="J83" s="155">
        <f t="shared" si="6"/>
        <v>8.77005755231162</v>
      </c>
      <c r="K83" s="155">
        <f t="shared" si="6"/>
        <v>5.4350726073865152</v>
      </c>
      <c r="L83" s="155">
        <f t="shared" si="6"/>
        <v>3.3997789381407935</v>
      </c>
      <c r="M83" s="155">
        <f t="shared" si="6"/>
        <v>1.8828372146205741</v>
      </c>
      <c r="N83" s="155">
        <f t="shared" si="6"/>
        <v>1.1014978846666921</v>
      </c>
    </row>
    <row r="84" spans="1:14" s="52" customFormat="1" ht="12.75" customHeight="1" x14ac:dyDescent="0.2"/>
    <row r="85" spans="1:14" x14ac:dyDescent="0.25">
      <c r="A85" s="60"/>
      <c r="B85" s="60"/>
      <c r="C85" s="60"/>
      <c r="D85" s="60"/>
      <c r="E85" s="60"/>
      <c r="F85" s="60"/>
      <c r="G85" s="60"/>
      <c r="H85" s="60"/>
      <c r="I85" s="60"/>
      <c r="J85" s="60"/>
      <c r="K85" s="60"/>
      <c r="L85" s="60"/>
      <c r="M85" s="60"/>
      <c r="N85" s="60"/>
    </row>
    <row r="86" spans="1:14" x14ac:dyDescent="0.25">
      <c r="A86" s="314" t="s">
        <v>543</v>
      </c>
      <c r="B86" s="52"/>
      <c r="C86" s="52"/>
      <c r="D86" s="52"/>
      <c r="E86" s="52"/>
      <c r="F86" s="52"/>
      <c r="G86" s="52"/>
      <c r="H86" s="52"/>
      <c r="I86" s="52"/>
      <c r="J86" s="52"/>
      <c r="K86" s="52"/>
      <c r="L86" s="52"/>
      <c r="M86" s="52"/>
      <c r="N86" s="52"/>
    </row>
    <row r="87" spans="1:14" x14ac:dyDescent="0.25">
      <c r="A87" s="52"/>
      <c r="B87" s="52"/>
      <c r="C87" s="52"/>
      <c r="D87" s="52"/>
      <c r="E87" s="52"/>
      <c r="F87" s="52"/>
      <c r="G87" s="52"/>
      <c r="H87" s="52"/>
      <c r="I87" s="52"/>
      <c r="J87" s="52"/>
      <c r="K87" s="52"/>
      <c r="L87" s="52"/>
      <c r="M87" s="52"/>
      <c r="N87" s="52"/>
    </row>
    <row r="88" spans="1:14" x14ac:dyDescent="0.25">
      <c r="A88" s="61"/>
      <c r="B88" s="52"/>
      <c r="C88" s="52"/>
      <c r="D88" s="52"/>
      <c r="E88" s="52"/>
      <c r="F88" s="52"/>
      <c r="G88" s="52"/>
      <c r="H88" s="52"/>
      <c r="I88" s="52"/>
      <c r="J88" s="52"/>
      <c r="K88" s="52"/>
      <c r="L88" s="52"/>
      <c r="M88" s="52"/>
      <c r="N88" s="52"/>
    </row>
  </sheetData>
  <mergeCells count="4">
    <mergeCell ref="E2:F2"/>
    <mergeCell ref="E3:F3"/>
    <mergeCell ref="P9:V10"/>
    <mergeCell ref="A5:N5"/>
  </mergeCells>
  <hyperlinks>
    <hyperlink ref="E3" location="'Índice de tablas'!A1" display="ÍNDICE DE TABLAS"/>
    <hyperlink ref="E2" location="'Cuadro de tablas'!A1" display="CUADRO DE TABLAS"/>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94"/>
  <sheetViews>
    <sheetView zoomScale="80" zoomScaleNormal="80" workbookViewId="0">
      <pane ySplit="9" topLeftCell="A10" activePane="bottomLeft" state="frozen"/>
      <selection pane="bottomLeft" activeCell="A10" sqref="A10"/>
    </sheetView>
  </sheetViews>
  <sheetFormatPr baseColWidth="10" defaultColWidth="11.42578125" defaultRowHeight="15" x14ac:dyDescent="0.25"/>
  <cols>
    <col min="1" max="1" width="14.85546875" style="7" customWidth="1"/>
    <col min="2" max="6" width="11.42578125" style="7"/>
    <col min="7" max="7" width="14.5703125" style="7" customWidth="1"/>
    <col min="8" max="16384" width="11.42578125" style="7"/>
  </cols>
  <sheetData>
    <row r="1" spans="1:125" ht="30.6" customHeight="1" x14ac:dyDescent="0.25"/>
    <row r="2" spans="1:125" x14ac:dyDescent="0.25">
      <c r="E2" s="370" t="s">
        <v>2</v>
      </c>
      <c r="F2" s="370"/>
    </row>
    <row r="3" spans="1:125" x14ac:dyDescent="0.25">
      <c r="E3" s="370" t="s">
        <v>1</v>
      </c>
      <c r="F3" s="370"/>
    </row>
    <row r="5" spans="1:125" s="47" customFormat="1" ht="34.5" customHeight="1" x14ac:dyDescent="0.2">
      <c r="A5" s="397" t="s">
        <v>513</v>
      </c>
      <c r="B5" s="397"/>
      <c r="C5" s="397"/>
      <c r="D5" s="397"/>
      <c r="E5" s="397"/>
      <c r="F5" s="397"/>
      <c r="G5" s="397"/>
      <c r="H5" s="16"/>
      <c r="I5" s="16"/>
      <c r="J5" s="52"/>
      <c r="K5" s="52"/>
      <c r="L5" s="52"/>
      <c r="M5" s="52"/>
      <c r="N5" s="52"/>
      <c r="O5" s="52"/>
      <c r="P5" s="52"/>
      <c r="Q5" s="16"/>
      <c r="R5" s="52"/>
      <c r="S5" s="52"/>
      <c r="T5" s="52"/>
      <c r="U5" s="52"/>
      <c r="V5" s="52"/>
      <c r="W5" s="52"/>
      <c r="X5" s="52"/>
      <c r="Y5" s="51"/>
      <c r="Z5" s="51"/>
      <c r="AA5" s="51"/>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row>
    <row r="6" spans="1:125" s="47" customFormat="1" ht="12.75" customHeight="1" x14ac:dyDescent="0.25">
      <c r="A6" s="97"/>
      <c r="B6" s="14"/>
      <c r="C6" s="14"/>
      <c r="D6" s="14"/>
      <c r="E6" s="14"/>
      <c r="F6" s="14"/>
      <c r="G6" s="16"/>
      <c r="H6" s="16"/>
      <c r="I6" s="16"/>
      <c r="J6" s="52"/>
      <c r="K6" s="52"/>
      <c r="L6" s="52"/>
      <c r="M6" s="52"/>
      <c r="N6" s="52"/>
      <c r="O6" s="52"/>
      <c r="P6" s="52"/>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row>
    <row r="7" spans="1:125" s="47" customFormat="1" ht="12.75" customHeight="1" x14ac:dyDescent="0.2">
      <c r="A7" s="23"/>
      <c r="B7" s="382" t="s">
        <v>92</v>
      </c>
      <c r="C7" s="382" t="s">
        <v>539</v>
      </c>
      <c r="D7" s="382" t="s">
        <v>93</v>
      </c>
      <c r="E7" s="382" t="s">
        <v>94</v>
      </c>
      <c r="F7" s="386" t="s">
        <v>95</v>
      </c>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row>
    <row r="8" spans="1:125" s="47" customFormat="1" ht="12.75" customHeight="1" x14ac:dyDescent="0.2">
      <c r="A8" s="22"/>
      <c r="B8" s="392"/>
      <c r="C8" s="392"/>
      <c r="D8" s="392"/>
      <c r="E8" s="392"/>
      <c r="F8" s="387"/>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row>
    <row r="9" spans="1:125" s="47" customFormat="1" ht="12.75" customHeight="1" x14ac:dyDescent="0.2">
      <c r="A9" s="40"/>
      <c r="B9" s="383"/>
      <c r="C9" s="383"/>
      <c r="D9" s="383"/>
      <c r="E9" s="383"/>
      <c r="F9" s="39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row>
    <row r="10" spans="1:125" s="47" customFormat="1" ht="12.75" customHeight="1" x14ac:dyDescent="0.2">
      <c r="A10" s="16"/>
      <c r="B10" s="44"/>
      <c r="C10" s="48"/>
      <c r="D10" s="48"/>
      <c r="E10" s="48"/>
      <c r="F10" s="48"/>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row>
    <row r="11" spans="1:125" s="47" customFormat="1" ht="12.75" customHeight="1" x14ac:dyDescent="0.2">
      <c r="A11" s="95" t="s">
        <v>88</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row>
    <row r="12" spans="1:125" s="47" customFormat="1" ht="12.75" customHeight="1" x14ac:dyDescent="0.2">
      <c r="A12" s="27"/>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row>
    <row r="13" spans="1:125" s="47" customFormat="1" ht="12.75" customHeight="1" x14ac:dyDescent="0.2">
      <c r="A13" s="27">
        <v>1986</v>
      </c>
      <c r="B13" s="247">
        <v>25996</v>
      </c>
      <c r="C13" s="75">
        <v>24912</v>
      </c>
      <c r="D13" s="16">
        <v>493</v>
      </c>
      <c r="E13" s="16">
        <v>421</v>
      </c>
      <c r="F13" s="77">
        <v>170</v>
      </c>
      <c r="G13" s="75"/>
      <c r="H13" s="389" t="s">
        <v>129</v>
      </c>
      <c r="I13" s="389"/>
      <c r="J13" s="389"/>
      <c r="K13" s="385"/>
      <c r="L13" s="385"/>
      <c r="M13" s="385"/>
      <c r="N13" s="385"/>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row>
    <row r="14" spans="1:125" s="47" customFormat="1" ht="12.75" customHeight="1" x14ac:dyDescent="0.2">
      <c r="A14" s="27">
        <v>1987</v>
      </c>
      <c r="B14" s="247">
        <v>26725</v>
      </c>
      <c r="C14" s="75">
        <v>25580</v>
      </c>
      <c r="D14" s="16">
        <v>551</v>
      </c>
      <c r="E14" s="16">
        <v>428</v>
      </c>
      <c r="F14" s="77">
        <v>166</v>
      </c>
      <c r="G14" s="75"/>
      <c r="H14" s="389"/>
      <c r="I14" s="389"/>
      <c r="J14" s="389"/>
      <c r="K14" s="385"/>
      <c r="L14" s="385"/>
      <c r="M14" s="385"/>
      <c r="N14" s="385"/>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row>
    <row r="15" spans="1:125" s="47" customFormat="1" ht="12.75" customHeight="1" x14ac:dyDescent="0.2">
      <c r="A15" s="27">
        <v>1988</v>
      </c>
      <c r="B15" s="247">
        <v>27115</v>
      </c>
      <c r="C15" s="75">
        <v>25808</v>
      </c>
      <c r="D15" s="16">
        <v>592</v>
      </c>
      <c r="E15" s="16">
        <v>506</v>
      </c>
      <c r="F15" s="77">
        <v>209</v>
      </c>
      <c r="G15" s="75"/>
      <c r="H15" s="75"/>
      <c r="I15" s="75"/>
      <c r="J15" s="75"/>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row>
    <row r="16" spans="1:125" s="47" customFormat="1" ht="12.75" customHeight="1" x14ac:dyDescent="0.2">
      <c r="A16" s="27">
        <v>1989</v>
      </c>
      <c r="B16" s="247">
        <v>28498</v>
      </c>
      <c r="C16" s="75">
        <v>26822</v>
      </c>
      <c r="D16" s="16">
        <v>733</v>
      </c>
      <c r="E16" s="16">
        <v>605</v>
      </c>
      <c r="F16" s="77">
        <v>338</v>
      </c>
      <c r="G16" s="75"/>
      <c r="H16" s="75"/>
      <c r="I16" s="75"/>
      <c r="J16" s="75"/>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row>
    <row r="17" spans="1:125" s="47" customFormat="1" ht="12.75" customHeight="1" x14ac:dyDescent="0.2">
      <c r="A17" s="27">
        <v>1990</v>
      </c>
      <c r="B17" s="247">
        <v>29191</v>
      </c>
      <c r="C17" s="75">
        <v>27503</v>
      </c>
      <c r="D17" s="16">
        <v>762</v>
      </c>
      <c r="E17" s="16">
        <v>715</v>
      </c>
      <c r="F17" s="77">
        <v>211</v>
      </c>
      <c r="G17" s="75"/>
      <c r="H17" s="75"/>
      <c r="I17" s="75"/>
      <c r="J17" s="75"/>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row>
    <row r="18" spans="1:125" s="47" customFormat="1" ht="12.75" customHeight="1" x14ac:dyDescent="0.2">
      <c r="A18" s="27">
        <v>1991</v>
      </c>
      <c r="B18" s="247">
        <v>29529</v>
      </c>
      <c r="C18" s="75">
        <v>27843</v>
      </c>
      <c r="D18" s="75">
        <v>755</v>
      </c>
      <c r="E18" s="16">
        <v>689</v>
      </c>
      <c r="F18" s="77">
        <v>242</v>
      </c>
      <c r="G18" s="75"/>
      <c r="H18" s="75"/>
      <c r="I18" s="75"/>
      <c r="J18" s="75"/>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row>
    <row r="19" spans="1:125" s="47" customFormat="1" ht="12.75" customHeight="1" x14ac:dyDescent="0.2">
      <c r="A19" s="27">
        <v>1992</v>
      </c>
      <c r="B19" s="247">
        <v>29573</v>
      </c>
      <c r="C19" s="75">
        <v>27736</v>
      </c>
      <c r="D19" s="75">
        <v>744</v>
      </c>
      <c r="E19" s="16">
        <v>723</v>
      </c>
      <c r="F19" s="77">
        <v>370</v>
      </c>
      <c r="G19" s="75"/>
      <c r="H19" s="75"/>
      <c r="I19" s="75"/>
      <c r="J19" s="75"/>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row>
    <row r="20" spans="1:125" s="47" customFormat="1" ht="12.75" customHeight="1" x14ac:dyDescent="0.2">
      <c r="A20" s="27">
        <v>1993</v>
      </c>
      <c r="B20" s="247">
        <v>27567</v>
      </c>
      <c r="C20" s="75">
        <v>25571</v>
      </c>
      <c r="D20" s="75">
        <v>807</v>
      </c>
      <c r="E20" s="16">
        <v>796</v>
      </c>
      <c r="F20" s="77">
        <v>393</v>
      </c>
      <c r="G20" s="75"/>
      <c r="H20" s="75"/>
      <c r="I20" s="75"/>
      <c r="J20" s="75"/>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row>
    <row r="21" spans="1:125" s="47" customFormat="1" ht="12.75" customHeight="1" x14ac:dyDescent="0.2">
      <c r="A21" s="27">
        <v>1994</v>
      </c>
      <c r="B21" s="247">
        <v>27013</v>
      </c>
      <c r="C21" s="75">
        <v>24913</v>
      </c>
      <c r="D21" s="75">
        <v>844</v>
      </c>
      <c r="E21" s="16">
        <v>872</v>
      </c>
      <c r="F21" s="77">
        <v>384</v>
      </c>
      <c r="G21" s="75"/>
      <c r="H21" s="75"/>
      <c r="I21" s="75"/>
      <c r="J21" s="75"/>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row>
    <row r="22" spans="1:125" s="47" customFormat="1" ht="12.75" customHeight="1" x14ac:dyDescent="0.2">
      <c r="A22" s="27">
        <v>1995</v>
      </c>
      <c r="B22" s="247">
        <v>27065</v>
      </c>
      <c r="C22" s="75">
        <v>25150</v>
      </c>
      <c r="D22" s="75">
        <v>779</v>
      </c>
      <c r="E22" s="16">
        <v>792</v>
      </c>
      <c r="F22" s="77">
        <v>344</v>
      </c>
      <c r="G22" s="75"/>
      <c r="H22" s="75"/>
      <c r="I22" s="75"/>
      <c r="J22" s="75"/>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row>
    <row r="23" spans="1:125" s="47" customFormat="1" ht="12.75" customHeight="1" x14ac:dyDescent="0.2">
      <c r="A23" s="27">
        <v>1996</v>
      </c>
      <c r="B23" s="247">
        <v>25874</v>
      </c>
      <c r="C23" s="75">
        <v>24009</v>
      </c>
      <c r="D23" s="75">
        <v>700</v>
      </c>
      <c r="E23" s="16">
        <v>706</v>
      </c>
      <c r="F23" s="77">
        <v>459</v>
      </c>
      <c r="G23" s="75"/>
      <c r="H23" s="75"/>
      <c r="I23" s="75"/>
      <c r="J23" s="75"/>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row>
    <row r="24" spans="1:125" s="47" customFormat="1" ht="12.75" customHeight="1" x14ac:dyDescent="0.2">
      <c r="A24" s="27">
        <v>1997</v>
      </c>
      <c r="B24" s="247">
        <v>26500</v>
      </c>
      <c r="C24" s="75">
        <v>24895</v>
      </c>
      <c r="D24" s="75">
        <v>658</v>
      </c>
      <c r="E24" s="16">
        <v>696</v>
      </c>
      <c r="F24" s="77">
        <v>251</v>
      </c>
      <c r="G24" s="75"/>
      <c r="H24" s="75"/>
      <c r="I24" s="75"/>
      <c r="J24" s="75"/>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row>
    <row r="25" spans="1:125" s="47" customFormat="1" ht="12.75" customHeight="1" x14ac:dyDescent="0.2">
      <c r="A25" s="27">
        <v>1998</v>
      </c>
      <c r="B25" s="247">
        <v>28792</v>
      </c>
      <c r="C25" s="75">
        <v>26988</v>
      </c>
      <c r="D25" s="75">
        <v>706</v>
      </c>
      <c r="E25" s="16">
        <v>791</v>
      </c>
      <c r="F25" s="77">
        <v>307</v>
      </c>
      <c r="G25" s="75"/>
      <c r="H25" s="75"/>
      <c r="I25" s="75"/>
      <c r="J25" s="75"/>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row>
    <row r="26" spans="1:125" s="47" customFormat="1" ht="12.75" customHeight="1" x14ac:dyDescent="0.2">
      <c r="A26" s="27">
        <v>1999</v>
      </c>
      <c r="B26" s="247">
        <v>29117</v>
      </c>
      <c r="C26" s="75">
        <v>27190</v>
      </c>
      <c r="D26" s="75">
        <v>790</v>
      </c>
      <c r="E26" s="16">
        <v>854</v>
      </c>
      <c r="F26" s="77">
        <v>283</v>
      </c>
      <c r="G26" s="75"/>
      <c r="H26" s="75"/>
      <c r="I26" s="75"/>
      <c r="J26" s="75"/>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row>
    <row r="27" spans="1:125" s="47" customFormat="1" ht="12.75" customHeight="1" x14ac:dyDescent="0.2">
      <c r="A27" s="27">
        <v>2000</v>
      </c>
      <c r="B27" s="247">
        <v>30700</v>
      </c>
      <c r="C27" s="75">
        <v>28496</v>
      </c>
      <c r="D27" s="75">
        <v>883</v>
      </c>
      <c r="E27" s="16">
        <v>913</v>
      </c>
      <c r="F27" s="77">
        <v>408</v>
      </c>
      <c r="G27" s="75"/>
      <c r="H27" s="75"/>
      <c r="I27" s="75"/>
      <c r="J27" s="75"/>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row>
    <row r="28" spans="1:125" s="47" customFormat="1" ht="12.75" customHeight="1" x14ac:dyDescent="0.2">
      <c r="A28" s="27">
        <v>2001</v>
      </c>
      <c r="B28" s="247">
        <v>29930</v>
      </c>
      <c r="C28" s="75">
        <v>27242</v>
      </c>
      <c r="D28" s="75">
        <v>965</v>
      </c>
      <c r="E28" s="75">
        <v>1103</v>
      </c>
      <c r="F28" s="77">
        <v>620</v>
      </c>
      <c r="G28" s="75"/>
      <c r="H28" s="75"/>
      <c r="I28" s="75"/>
      <c r="J28" s="75"/>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row>
    <row r="29" spans="1:125" s="47" customFormat="1" ht="12.75" customHeight="1" x14ac:dyDescent="0.2">
      <c r="A29" s="27">
        <v>2002</v>
      </c>
      <c r="B29" s="247">
        <v>30090</v>
      </c>
      <c r="C29" s="31">
        <v>26945</v>
      </c>
      <c r="D29" s="31">
        <v>1023</v>
      </c>
      <c r="E29" s="31">
        <v>1322</v>
      </c>
      <c r="F29" s="77">
        <v>800</v>
      </c>
      <c r="G29" s="75"/>
      <c r="H29" s="75"/>
      <c r="I29" s="75"/>
      <c r="J29" s="75"/>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row>
    <row r="30" spans="1:125" s="47" customFormat="1" ht="12.75" customHeight="1" x14ac:dyDescent="0.2">
      <c r="A30" s="27">
        <v>2003</v>
      </c>
      <c r="B30" s="247">
        <v>29787</v>
      </c>
      <c r="C30" s="31">
        <v>25607</v>
      </c>
      <c r="D30" s="31">
        <v>1234</v>
      </c>
      <c r="E30" s="31">
        <v>1717</v>
      </c>
      <c r="F30" s="77">
        <v>1229</v>
      </c>
      <c r="G30" s="75"/>
      <c r="H30" s="75"/>
      <c r="I30" s="75"/>
      <c r="J30" s="75"/>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row>
    <row r="31" spans="1:125" s="47" customFormat="1" ht="12.75" customHeight="1" x14ac:dyDescent="0.2">
      <c r="A31" s="27">
        <v>2004</v>
      </c>
      <c r="B31" s="247">
        <v>30275</v>
      </c>
      <c r="C31" s="31">
        <v>25192</v>
      </c>
      <c r="D31" s="31">
        <v>1509</v>
      </c>
      <c r="E31" s="31">
        <v>1943</v>
      </c>
      <c r="F31" s="77">
        <v>1631</v>
      </c>
      <c r="G31" s="75"/>
      <c r="H31" s="75"/>
      <c r="I31" s="75"/>
      <c r="J31" s="75"/>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row>
    <row r="32" spans="1:125" s="47" customFormat="1" ht="12.75" customHeight="1" x14ac:dyDescent="0.2">
      <c r="A32" s="27">
        <v>2005</v>
      </c>
      <c r="B32" s="247">
        <v>28483</v>
      </c>
      <c r="C32" s="31">
        <v>23378</v>
      </c>
      <c r="D32" s="31">
        <v>1484</v>
      </c>
      <c r="E32" s="31">
        <v>2128</v>
      </c>
      <c r="F32" s="77">
        <v>1493</v>
      </c>
      <c r="G32" s="75"/>
      <c r="H32" s="75"/>
      <c r="I32" s="75"/>
      <c r="J32" s="75"/>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row>
    <row r="33" spans="1:125" s="47" customFormat="1" ht="12.75" customHeight="1" x14ac:dyDescent="0.2">
      <c r="A33" s="27">
        <v>2006</v>
      </c>
      <c r="B33" s="247">
        <v>27791</v>
      </c>
      <c r="C33" s="31">
        <v>22410</v>
      </c>
      <c r="D33" s="31">
        <v>1558</v>
      </c>
      <c r="E33" s="31">
        <v>2197</v>
      </c>
      <c r="F33" s="77">
        <v>1626</v>
      </c>
      <c r="G33" s="75"/>
      <c r="H33" s="75"/>
      <c r="I33" s="75"/>
      <c r="J33" s="75"/>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row>
    <row r="34" spans="1:125" s="47" customFormat="1" ht="12.75" customHeight="1" x14ac:dyDescent="0.2">
      <c r="A34" s="27">
        <v>2007</v>
      </c>
      <c r="B34" s="247">
        <v>28058</v>
      </c>
      <c r="C34" s="31">
        <v>22331</v>
      </c>
      <c r="D34" s="31">
        <v>1704</v>
      </c>
      <c r="E34" s="31">
        <v>2390</v>
      </c>
      <c r="F34" s="77">
        <v>1633</v>
      </c>
      <c r="G34" s="75"/>
      <c r="H34" s="75"/>
      <c r="I34" s="75"/>
      <c r="J34" s="75"/>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row>
    <row r="35" spans="1:125" s="47" customFormat="1" ht="12.75" customHeight="1" x14ac:dyDescent="0.2">
      <c r="A35" s="27">
        <v>2008</v>
      </c>
      <c r="B35" s="247">
        <v>26713</v>
      </c>
      <c r="C35" s="31">
        <v>20635</v>
      </c>
      <c r="D35" s="31">
        <v>2025</v>
      </c>
      <c r="E35" s="31">
        <v>2578</v>
      </c>
      <c r="F35" s="77">
        <v>1475</v>
      </c>
      <c r="G35" s="75"/>
      <c r="H35" s="75"/>
      <c r="I35" s="75"/>
      <c r="J35" s="75"/>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row>
    <row r="36" spans="1:125" s="47" customFormat="1" ht="12.75" customHeight="1" x14ac:dyDescent="0.2">
      <c r="A36" s="27">
        <v>2009</v>
      </c>
      <c r="B36" s="247">
        <v>24645</v>
      </c>
      <c r="C36" s="31">
        <v>18495</v>
      </c>
      <c r="D36" s="31">
        <v>2116</v>
      </c>
      <c r="E36" s="31">
        <v>2672</v>
      </c>
      <c r="F36" s="77">
        <v>1362</v>
      </c>
      <c r="G36" s="75"/>
      <c r="H36" s="75"/>
      <c r="I36" s="75"/>
      <c r="J36" s="75"/>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row>
    <row r="37" spans="1:125" s="47" customFormat="1" ht="12.75" customHeight="1" x14ac:dyDescent="0.2">
      <c r="A37" s="27">
        <v>2010</v>
      </c>
      <c r="B37" s="77">
        <v>24735</v>
      </c>
      <c r="C37" s="77">
        <v>18376</v>
      </c>
      <c r="D37" s="77">
        <v>2069</v>
      </c>
      <c r="E37" s="77">
        <v>2863</v>
      </c>
      <c r="F37" s="77">
        <v>1427</v>
      </c>
      <c r="G37" s="75"/>
      <c r="H37" s="75"/>
      <c r="I37" s="75"/>
      <c r="J37" s="75"/>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row>
    <row r="38" spans="1:125" s="47" customFormat="1" ht="12.75" customHeight="1" x14ac:dyDescent="0.2">
      <c r="A38" s="27">
        <v>2011</v>
      </c>
      <c r="B38" s="247">
        <v>24306</v>
      </c>
      <c r="C38" s="77">
        <v>18151</v>
      </c>
      <c r="D38" s="77">
        <v>2121</v>
      </c>
      <c r="E38" s="77">
        <v>2724</v>
      </c>
      <c r="F38" s="77">
        <v>1310</v>
      </c>
      <c r="G38" s="75"/>
      <c r="H38" s="75"/>
      <c r="I38" s="75"/>
      <c r="J38" s="75"/>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row>
    <row r="39" spans="1:125" s="47" customFormat="1" ht="12.75" customHeight="1" x14ac:dyDescent="0.2">
      <c r="A39" s="27">
        <v>2012</v>
      </c>
      <c r="B39" s="247">
        <v>24526</v>
      </c>
      <c r="C39" s="77">
        <v>18918</v>
      </c>
      <c r="D39" s="77">
        <v>1867</v>
      </c>
      <c r="E39" s="77">
        <v>2563</v>
      </c>
      <c r="F39" s="77">
        <v>1178</v>
      </c>
      <c r="G39" s="75"/>
      <c r="H39" s="75"/>
      <c r="I39" s="75"/>
      <c r="J39" s="75"/>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row>
    <row r="40" spans="1:125" s="47" customFormat="1" ht="12.75" customHeight="1" x14ac:dyDescent="0.2">
      <c r="A40" s="27">
        <v>2013</v>
      </c>
      <c r="B40" s="253">
        <v>23878</v>
      </c>
      <c r="C40" s="77">
        <v>18631</v>
      </c>
      <c r="D40" s="77">
        <v>1756</v>
      </c>
      <c r="E40" s="77">
        <v>2539</v>
      </c>
      <c r="F40" s="77">
        <v>952</v>
      </c>
      <c r="G40" s="75"/>
      <c r="H40" s="75"/>
      <c r="I40" s="75"/>
      <c r="J40" s="75"/>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row>
    <row r="41" spans="1:125" s="47" customFormat="1" ht="12.75" customHeight="1" x14ac:dyDescent="0.2">
      <c r="A41" s="27">
        <v>2014</v>
      </c>
      <c r="B41" s="253">
        <v>23222</v>
      </c>
      <c r="C41" s="77">
        <v>18729</v>
      </c>
      <c r="D41" s="77">
        <v>1651</v>
      </c>
      <c r="E41" s="77">
        <v>2136</v>
      </c>
      <c r="F41" s="77">
        <v>706</v>
      </c>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row>
    <row r="42" spans="1:125" s="47" customFormat="1" ht="12.75" customHeight="1" x14ac:dyDescent="0.2">
      <c r="A42" s="27">
        <v>2015</v>
      </c>
      <c r="B42" s="253">
        <v>24848</v>
      </c>
      <c r="C42" s="77">
        <v>20332</v>
      </c>
      <c r="D42" s="77">
        <v>1601</v>
      </c>
      <c r="E42" s="77">
        <v>2174</v>
      </c>
      <c r="F42" s="77">
        <v>741</v>
      </c>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row>
    <row r="43" spans="1:125" s="47" customFormat="1" ht="12.75" customHeight="1" x14ac:dyDescent="0.2">
      <c r="A43" s="27">
        <v>2016</v>
      </c>
      <c r="B43" s="253">
        <v>25215</v>
      </c>
      <c r="C43" s="77">
        <v>20735</v>
      </c>
      <c r="D43" s="77">
        <v>1548</v>
      </c>
      <c r="E43" s="77">
        <v>2262</v>
      </c>
      <c r="F43" s="77">
        <v>670</v>
      </c>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row>
    <row r="44" spans="1:125" s="47" customFormat="1" ht="12.75" customHeight="1" x14ac:dyDescent="0.2">
      <c r="A44" s="27">
        <v>2017</v>
      </c>
      <c r="B44" s="253">
        <v>25039</v>
      </c>
      <c r="C44" s="77">
        <v>20388</v>
      </c>
      <c r="D44" s="77">
        <v>1592</v>
      </c>
      <c r="E44" s="77">
        <v>2363</v>
      </c>
      <c r="F44" s="77">
        <v>696</v>
      </c>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row>
    <row r="45" spans="1:125" s="47" customFormat="1" ht="12.75" customHeight="1" x14ac:dyDescent="0.2">
      <c r="A45" s="27">
        <v>2018</v>
      </c>
      <c r="B45" s="253">
        <v>23797</v>
      </c>
      <c r="C45" s="77">
        <v>19401</v>
      </c>
      <c r="D45" s="77">
        <v>1414</v>
      </c>
      <c r="E45" s="77">
        <v>2306</v>
      </c>
      <c r="F45" s="77">
        <v>676</v>
      </c>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row>
    <row r="46" spans="1:125" s="47" customFormat="1" ht="12.75" customHeight="1" x14ac:dyDescent="0.2">
      <c r="A46" s="27">
        <v>2019</v>
      </c>
      <c r="B46" s="253">
        <v>23538</v>
      </c>
      <c r="C46" s="77">
        <v>18523</v>
      </c>
      <c r="D46" s="77">
        <v>1606</v>
      </c>
      <c r="E46" s="77">
        <v>2594</v>
      </c>
      <c r="F46" s="77">
        <v>815</v>
      </c>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row>
    <row r="47" spans="1:125" s="47" customFormat="1" ht="12.75" customHeight="1" x14ac:dyDescent="0.2">
      <c r="A47" s="27">
        <v>2020</v>
      </c>
      <c r="B47" s="253">
        <v>12394</v>
      </c>
      <c r="C47" s="77">
        <v>9243</v>
      </c>
      <c r="D47" s="77">
        <v>974</v>
      </c>
      <c r="E47" s="77">
        <v>1658</v>
      </c>
      <c r="F47" s="77">
        <v>519</v>
      </c>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row>
    <row r="48" spans="1:125" s="47" customFormat="1" ht="12.75" customHeight="1" x14ac:dyDescent="0.2">
      <c r="A48" s="27">
        <v>2021</v>
      </c>
      <c r="B48" s="214">
        <v>21416</v>
      </c>
      <c r="C48" s="77">
        <v>17068</v>
      </c>
      <c r="D48" s="77">
        <v>1351</v>
      </c>
      <c r="E48" s="77">
        <v>2318</v>
      </c>
      <c r="F48" s="77">
        <v>679</v>
      </c>
      <c r="G48" s="16"/>
      <c r="H48" s="16"/>
      <c r="I48" s="16"/>
      <c r="J48" s="52"/>
      <c r="K48" s="52"/>
      <c r="L48" s="52"/>
      <c r="M48" s="52"/>
      <c r="N48" s="52"/>
      <c r="O48" s="52"/>
      <c r="P48" s="52"/>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row>
    <row r="49" spans="1:125" s="47" customFormat="1" ht="12.75" customHeight="1" x14ac:dyDescent="0.2">
      <c r="A49" s="27">
        <v>2022</v>
      </c>
      <c r="B49" s="214">
        <v>26237</v>
      </c>
      <c r="C49" s="77">
        <v>20418</v>
      </c>
      <c r="D49" s="77">
        <v>1945</v>
      </c>
      <c r="E49" s="77">
        <v>2916</v>
      </c>
      <c r="F49" s="77">
        <v>958</v>
      </c>
      <c r="G49" s="16"/>
      <c r="H49" s="16"/>
      <c r="I49" s="16"/>
      <c r="J49" s="52"/>
      <c r="K49" s="52"/>
      <c r="L49" s="52"/>
      <c r="M49" s="52"/>
      <c r="N49" s="52"/>
      <c r="O49" s="52"/>
      <c r="P49" s="52"/>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row>
    <row r="50" spans="1:125" s="47" customFormat="1" ht="12.75" customHeight="1" x14ac:dyDescent="0.2">
      <c r="A50" s="27"/>
      <c r="B50" s="75"/>
      <c r="C50" s="75"/>
      <c r="D50" s="75"/>
      <c r="E50" s="75"/>
      <c r="F50" s="75"/>
      <c r="G50" s="16"/>
      <c r="H50" s="16"/>
      <c r="I50" s="16"/>
      <c r="J50" s="52"/>
      <c r="K50" s="52"/>
      <c r="L50" s="52"/>
      <c r="M50" s="52"/>
      <c r="N50" s="52"/>
      <c r="O50" s="52"/>
      <c r="P50" s="52"/>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row>
    <row r="51" spans="1:125" s="47" customFormat="1" ht="12.75" customHeight="1" x14ac:dyDescent="0.2">
      <c r="A51" s="27" t="s">
        <v>89</v>
      </c>
      <c r="B51" s="16"/>
      <c r="C51" s="16"/>
      <c r="D51" s="16"/>
      <c r="E51" s="16"/>
      <c r="F51" s="16"/>
      <c r="G51" s="16"/>
      <c r="H51" s="16"/>
      <c r="I51" s="16"/>
      <c r="J51" s="52"/>
      <c r="K51" s="52"/>
      <c r="L51" s="52"/>
      <c r="M51" s="52"/>
      <c r="N51" s="52"/>
      <c r="O51" s="52"/>
      <c r="P51" s="52"/>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row>
    <row r="52" spans="1:125" s="47" customFormat="1" ht="12.75" customHeight="1" x14ac:dyDescent="0.2">
      <c r="A52" s="27"/>
      <c r="B52" s="16"/>
      <c r="C52" s="16"/>
      <c r="D52" s="16"/>
      <c r="E52" s="16"/>
      <c r="F52" s="16"/>
      <c r="G52" s="156"/>
      <c r="H52" s="16"/>
      <c r="I52" s="16"/>
      <c r="J52" s="52"/>
      <c r="K52" s="52"/>
      <c r="L52" s="52"/>
      <c r="M52" s="52"/>
      <c r="N52" s="52"/>
      <c r="O52" s="52"/>
      <c r="P52" s="52"/>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row>
    <row r="53" spans="1:125" s="47" customFormat="1" ht="12.75" customHeight="1" x14ac:dyDescent="0.2">
      <c r="A53" s="27">
        <v>1986</v>
      </c>
      <c r="B53" s="348">
        <f>SUM(C53:F53)</f>
        <v>100</v>
      </c>
      <c r="C53" s="109">
        <v>95.830127711955683</v>
      </c>
      <c r="D53" s="109">
        <v>1.8964456070164639</v>
      </c>
      <c r="E53" s="109">
        <v>1.6194799199876901</v>
      </c>
      <c r="F53" s="109">
        <v>0.65394676104016003</v>
      </c>
      <c r="G53" s="15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row>
    <row r="54" spans="1:125" s="47" customFormat="1" ht="12.75" customHeight="1" x14ac:dyDescent="0.2">
      <c r="A54" s="27">
        <v>1987</v>
      </c>
      <c r="B54" s="348">
        <f t="shared" ref="B54:B89" si="0">SUM(C54:F54)</f>
        <v>100.00000000000001</v>
      </c>
      <c r="C54" s="109">
        <v>95.715622076707206</v>
      </c>
      <c r="D54" s="109">
        <v>2.0617399438727779</v>
      </c>
      <c r="E54" s="109">
        <v>1.6014967259120674</v>
      </c>
      <c r="F54" s="109">
        <v>0.62114125350795135</v>
      </c>
      <c r="G54" s="15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row>
    <row r="55" spans="1:125" s="47" customFormat="1" ht="12.75" customHeight="1" x14ac:dyDescent="0.2">
      <c r="A55" s="27">
        <v>1988</v>
      </c>
      <c r="B55" s="348">
        <f t="shared" si="0"/>
        <v>99.999999999999986</v>
      </c>
      <c r="C55" s="109">
        <v>95.17978978425225</v>
      </c>
      <c r="D55" s="109">
        <v>2.1832933800479437</v>
      </c>
      <c r="E55" s="109">
        <v>1.8661257606490871</v>
      </c>
      <c r="F55" s="109">
        <v>0.77079107505070987</v>
      </c>
      <c r="G55" s="15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row>
    <row r="56" spans="1:125" s="47" customFormat="1" ht="12.75" customHeight="1" x14ac:dyDescent="0.2">
      <c r="A56" s="27">
        <v>1989</v>
      </c>
      <c r="B56" s="348">
        <f t="shared" si="0"/>
        <v>100</v>
      </c>
      <c r="C56" s="109">
        <v>94.118885535827076</v>
      </c>
      <c r="D56" s="109">
        <v>2.5721103235314757</v>
      </c>
      <c r="E56" s="109">
        <v>2.1229559969120642</v>
      </c>
      <c r="F56" s="109">
        <v>1.1860481437293844</v>
      </c>
      <c r="G56" s="15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row>
    <row r="57" spans="1:125" s="47" customFormat="1" ht="12.75" customHeight="1" x14ac:dyDescent="0.2">
      <c r="A57" s="27">
        <v>1990</v>
      </c>
      <c r="B57" s="348">
        <f t="shared" si="0"/>
        <v>99.999999999999986</v>
      </c>
      <c r="C57" s="109">
        <v>94.217395772669647</v>
      </c>
      <c r="D57" s="109">
        <v>2.6103936144702136</v>
      </c>
      <c r="E57" s="109">
        <v>2.4493850844438354</v>
      </c>
      <c r="F57" s="109">
        <v>0.72282552841629266</v>
      </c>
      <c r="G57" s="15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row>
    <row r="58" spans="1:125" s="47" customFormat="1" ht="12.75" customHeight="1" x14ac:dyDescent="0.2">
      <c r="A58" s="27">
        <v>1991</v>
      </c>
      <c r="B58" s="348">
        <f t="shared" si="0"/>
        <v>100</v>
      </c>
      <c r="C58" s="109">
        <v>94.290358630498829</v>
      </c>
      <c r="D58" s="109">
        <v>2.5568085610755529</v>
      </c>
      <c r="E58" s="109">
        <v>2.3332994683192791</v>
      </c>
      <c r="F58" s="109">
        <v>0.81953334010633627</v>
      </c>
      <c r="G58" s="15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row>
    <row r="59" spans="1:125" s="47" customFormat="1" ht="12.75" customHeight="1" x14ac:dyDescent="0.2">
      <c r="A59" s="27">
        <v>1992</v>
      </c>
      <c r="B59" s="348">
        <f t="shared" si="0"/>
        <v>100</v>
      </c>
      <c r="C59" s="109">
        <v>93.788252798160485</v>
      </c>
      <c r="D59" s="109">
        <v>2.5158083386873158</v>
      </c>
      <c r="E59" s="109">
        <v>2.4447976194501742</v>
      </c>
      <c r="F59" s="109">
        <v>1.2511412437020255</v>
      </c>
      <c r="G59" s="15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row>
    <row r="60" spans="1:125" s="47" customFormat="1" ht="12.75" customHeight="1" x14ac:dyDescent="0.2">
      <c r="A60" s="27">
        <v>1993</v>
      </c>
      <c r="B60" s="348">
        <f t="shared" si="0"/>
        <v>100</v>
      </c>
      <c r="C60" s="109">
        <v>92.75945877317082</v>
      </c>
      <c r="D60" s="109">
        <v>2.9274132114484712</v>
      </c>
      <c r="E60" s="109">
        <v>2.8875104291362863</v>
      </c>
      <c r="F60" s="109">
        <v>1.4256175862444227</v>
      </c>
      <c r="G60" s="15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row>
    <row r="61" spans="1:125" s="47" customFormat="1" ht="12.75" customHeight="1" x14ac:dyDescent="0.2">
      <c r="A61" s="27">
        <v>1994</v>
      </c>
      <c r="B61" s="348">
        <f t="shared" si="0"/>
        <v>100</v>
      </c>
      <c r="C61" s="109">
        <v>92.225965275978226</v>
      </c>
      <c r="D61" s="109">
        <v>3.1244215747973199</v>
      </c>
      <c r="E61" s="109">
        <v>3.22807537111761</v>
      </c>
      <c r="F61" s="109">
        <v>1.4215377781068375</v>
      </c>
      <c r="G61" s="15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row>
    <row r="62" spans="1:125" s="47" customFormat="1" ht="12.75" customHeight="1" x14ac:dyDescent="0.2">
      <c r="A62" s="27">
        <v>1995</v>
      </c>
      <c r="B62" s="348">
        <f t="shared" si="0"/>
        <v>100.00000000000001</v>
      </c>
      <c r="C62" s="109">
        <v>92.924441160169962</v>
      </c>
      <c r="D62" s="109">
        <v>2.8782560502493997</v>
      </c>
      <c r="E62" s="109">
        <v>2.9262885645667835</v>
      </c>
      <c r="F62" s="109">
        <v>1.2710142250138554</v>
      </c>
      <c r="G62" s="15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row>
    <row r="63" spans="1:125" s="47" customFormat="1" ht="12.75" customHeight="1" x14ac:dyDescent="0.2">
      <c r="A63" s="27">
        <v>1996</v>
      </c>
      <c r="B63" s="348">
        <f t="shared" si="0"/>
        <v>99.999999999999986</v>
      </c>
      <c r="C63" s="109">
        <v>92.791991961041973</v>
      </c>
      <c r="D63" s="109">
        <v>2.7054185669011361</v>
      </c>
      <c r="E63" s="109">
        <v>2.7286078689031457</v>
      </c>
      <c r="F63" s="109">
        <v>1.7739816031537452</v>
      </c>
      <c r="G63" s="15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row>
    <row r="64" spans="1:125" s="47" customFormat="1" ht="12.75" customHeight="1" x14ac:dyDescent="0.2">
      <c r="A64" s="27">
        <v>1997</v>
      </c>
      <c r="B64" s="348">
        <f t="shared" si="0"/>
        <v>100</v>
      </c>
      <c r="C64" s="109">
        <v>93.943396226415103</v>
      </c>
      <c r="D64" s="109">
        <v>2.4830188679245286</v>
      </c>
      <c r="E64" s="109">
        <v>2.6264150943396225</v>
      </c>
      <c r="F64" s="109">
        <v>0.94716981132075462</v>
      </c>
      <c r="G64" s="15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row>
    <row r="65" spans="1:125" s="47" customFormat="1" ht="12.75" customHeight="1" x14ac:dyDescent="0.2">
      <c r="A65" s="27">
        <v>1998</v>
      </c>
      <c r="B65" s="348">
        <f t="shared" si="0"/>
        <v>100.00000000000001</v>
      </c>
      <c r="C65" s="109">
        <v>93.734370658516255</v>
      </c>
      <c r="D65" s="109">
        <v>2.452070019449847</v>
      </c>
      <c r="E65" s="109">
        <v>2.7472909141428175</v>
      </c>
      <c r="F65" s="109">
        <v>1.0662684078910809</v>
      </c>
      <c r="G65" s="15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row>
    <row r="66" spans="1:125" s="47" customFormat="1" ht="12.75" customHeight="1" x14ac:dyDescent="0.2">
      <c r="A66" s="27">
        <v>1999</v>
      </c>
      <c r="B66" s="348">
        <f t="shared" si="0"/>
        <v>99.999999999999986</v>
      </c>
      <c r="C66" s="109">
        <v>93.381873132534253</v>
      </c>
      <c r="D66" s="109">
        <v>2.7131916062781194</v>
      </c>
      <c r="E66" s="109">
        <v>2.9329944705841946</v>
      </c>
      <c r="F66" s="109">
        <v>0.97194079060342742</v>
      </c>
      <c r="G66" s="15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row>
    <row r="67" spans="1:125" s="47" customFormat="1" ht="12.75" customHeight="1" x14ac:dyDescent="0.2">
      <c r="A67" s="27">
        <v>2000</v>
      </c>
      <c r="B67" s="348">
        <f t="shared" si="0"/>
        <v>99.999999999999986</v>
      </c>
      <c r="C67" s="109">
        <v>92.820846905537451</v>
      </c>
      <c r="D67" s="109">
        <v>2.8762214983713354</v>
      </c>
      <c r="E67" s="109">
        <v>2.9739413680781759</v>
      </c>
      <c r="F67" s="109">
        <v>1.3289902280130292</v>
      </c>
      <c r="G67" s="15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row>
    <row r="68" spans="1:125" s="47" customFormat="1" ht="12.75" customHeight="1" x14ac:dyDescent="0.2">
      <c r="A68" s="27">
        <v>2001</v>
      </c>
      <c r="B68" s="348">
        <f t="shared" si="0"/>
        <v>100.00000000000001</v>
      </c>
      <c r="C68" s="109">
        <v>91.019044437019716</v>
      </c>
      <c r="D68" s="109">
        <v>3.2241897761443363</v>
      </c>
      <c r="E68" s="109">
        <v>3.6852656197794853</v>
      </c>
      <c r="F68" s="109">
        <v>2.071500167056465</v>
      </c>
      <c r="G68" s="15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row>
    <row r="69" spans="1:125" s="47" customFormat="1" ht="12.75" customHeight="1" x14ac:dyDescent="0.2">
      <c r="A69" s="27">
        <v>2002</v>
      </c>
      <c r="B69" s="348">
        <f t="shared" si="0"/>
        <v>100</v>
      </c>
      <c r="C69" s="109">
        <v>89.548022598870062</v>
      </c>
      <c r="D69" s="109">
        <v>3.3998005982053838</v>
      </c>
      <c r="E69" s="109">
        <v>4.393486208042539</v>
      </c>
      <c r="F69" s="109">
        <v>2.6586905948820205</v>
      </c>
      <c r="G69" s="15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row>
    <row r="70" spans="1:125" s="47" customFormat="1" ht="12.75" customHeight="1" x14ac:dyDescent="0.2">
      <c r="A70" s="27">
        <v>2003</v>
      </c>
      <c r="B70" s="348">
        <f t="shared" si="0"/>
        <v>100</v>
      </c>
      <c r="C70" s="109">
        <v>85.967032598113263</v>
      </c>
      <c r="D70" s="109">
        <v>4.142746835867996</v>
      </c>
      <c r="E70" s="109">
        <v>5.7642595763252427</v>
      </c>
      <c r="F70" s="109">
        <v>4.1259609896934908</v>
      </c>
      <c r="G70" s="15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row>
    <row r="71" spans="1:125" s="47" customFormat="1" ht="12.75" customHeight="1" x14ac:dyDescent="0.2">
      <c r="A71" s="27">
        <v>2004</v>
      </c>
      <c r="B71" s="348">
        <f t="shared" si="0"/>
        <v>100</v>
      </c>
      <c r="C71" s="109">
        <v>83.210569777043759</v>
      </c>
      <c r="D71" s="109">
        <v>4.9843104872006609</v>
      </c>
      <c r="E71" s="109">
        <v>6.4178364987613552</v>
      </c>
      <c r="F71" s="109">
        <v>5.3872832369942198</v>
      </c>
      <c r="G71" s="15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row>
    <row r="72" spans="1:125" s="47" customFormat="1" ht="12.75" customHeight="1" x14ac:dyDescent="0.2">
      <c r="A72" s="27">
        <v>2005</v>
      </c>
      <c r="B72" s="348">
        <f t="shared" si="0"/>
        <v>100</v>
      </c>
      <c r="C72" s="109">
        <v>82.07702840290699</v>
      </c>
      <c r="D72" s="109">
        <v>5.2101253379208652</v>
      </c>
      <c r="E72" s="109">
        <v>7.4711231260752031</v>
      </c>
      <c r="F72" s="109">
        <v>5.2417231330969347</v>
      </c>
      <c r="G72" s="15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row>
    <row r="73" spans="1:125" s="47" customFormat="1" ht="12.75" customHeight="1" x14ac:dyDescent="0.2">
      <c r="A73" s="27">
        <v>2006</v>
      </c>
      <c r="B73" s="348">
        <f t="shared" si="0"/>
        <v>100</v>
      </c>
      <c r="C73" s="109">
        <v>80.637616494548595</v>
      </c>
      <c r="D73" s="109">
        <v>5.6061314814148462</v>
      </c>
      <c r="E73" s="109">
        <v>7.905437011982297</v>
      </c>
      <c r="F73" s="109">
        <v>5.8508150120542624</v>
      </c>
      <c r="G73" s="15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row>
    <row r="74" spans="1:125" s="47" customFormat="1" ht="12.75" customHeight="1" x14ac:dyDescent="0.2">
      <c r="A74" s="27">
        <v>2007</v>
      </c>
      <c r="B74" s="348">
        <f t="shared" si="0"/>
        <v>100</v>
      </c>
      <c r="C74" s="109">
        <v>79.588709102573247</v>
      </c>
      <c r="D74" s="109">
        <v>6.0731342219687789</v>
      </c>
      <c r="E74" s="109">
        <v>8.5180697127378995</v>
      </c>
      <c r="F74" s="109">
        <v>5.8200869627200804</v>
      </c>
      <c r="G74" s="15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row>
    <row r="75" spans="1:125" s="47" customFormat="1" ht="12.75" customHeight="1" x14ac:dyDescent="0.2">
      <c r="A75" s="27">
        <v>2008</v>
      </c>
      <c r="B75" s="348">
        <f t="shared" si="0"/>
        <v>99.999999999999986</v>
      </c>
      <c r="C75" s="109">
        <v>77.247033279676558</v>
      </c>
      <c r="D75" s="109">
        <v>7.5805787444315502</v>
      </c>
      <c r="E75" s="109">
        <v>9.6507318534047091</v>
      </c>
      <c r="F75" s="109">
        <v>5.5216561224871787</v>
      </c>
      <c r="G75" s="15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row>
    <row r="76" spans="1:125" s="47" customFormat="1" ht="12.75" customHeight="1" x14ac:dyDescent="0.2">
      <c r="A76" s="27">
        <v>2009</v>
      </c>
      <c r="B76" s="348">
        <f t="shared" si="0"/>
        <v>100.00000000000001</v>
      </c>
      <c r="C76" s="109">
        <v>75.045648204503962</v>
      </c>
      <c r="D76" s="109">
        <v>8.5859200649218916</v>
      </c>
      <c r="E76" s="109">
        <v>10.841955771961858</v>
      </c>
      <c r="F76" s="109">
        <v>5.5264759586122949</v>
      </c>
      <c r="G76" s="15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row>
    <row r="77" spans="1:125" s="47" customFormat="1" ht="12.75" customHeight="1" x14ac:dyDescent="0.2">
      <c r="A77" s="27">
        <v>2010</v>
      </c>
      <c r="B77" s="348">
        <f t="shared" si="0"/>
        <v>100</v>
      </c>
      <c r="C77" s="109">
        <v>74.291489791793012</v>
      </c>
      <c r="D77" s="109">
        <v>8.3646654538103888</v>
      </c>
      <c r="E77" s="109">
        <v>11.574691732363048</v>
      </c>
      <c r="F77" s="109">
        <v>5.7691530220335556</v>
      </c>
      <c r="G77" s="15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16"/>
      <c r="DU77" s="16"/>
    </row>
    <row r="78" spans="1:125" s="47" customFormat="1" ht="12.75" customHeight="1" x14ac:dyDescent="0.2">
      <c r="A78" s="27">
        <v>2011</v>
      </c>
      <c r="B78" s="348">
        <f t="shared" si="0"/>
        <v>100.00000000000001</v>
      </c>
      <c r="C78" s="109">
        <v>74.677034477083851</v>
      </c>
      <c r="D78" s="109">
        <v>8.7262404344606281</v>
      </c>
      <c r="E78" s="109">
        <v>11.207109355714637</v>
      </c>
      <c r="F78" s="109">
        <v>5.3896157327408867</v>
      </c>
      <c r="G78" s="15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row>
    <row r="79" spans="1:125" s="47" customFormat="1" ht="12.75" customHeight="1" x14ac:dyDescent="0.2">
      <c r="A79" s="27">
        <v>2012</v>
      </c>
      <c r="B79" s="348">
        <f t="shared" si="0"/>
        <v>100</v>
      </c>
      <c r="C79" s="109">
        <v>77.13446954252629</v>
      </c>
      <c r="D79" s="109">
        <v>7.6123297724863415</v>
      </c>
      <c r="E79" s="109">
        <v>10.450134551088642</v>
      </c>
      <c r="F79" s="109">
        <v>4.8030661338987191</v>
      </c>
      <c r="G79" s="15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row>
    <row r="80" spans="1:125" s="47" customFormat="1" ht="12.75" customHeight="1" x14ac:dyDescent="0.2">
      <c r="A80" s="27">
        <v>2013</v>
      </c>
      <c r="B80" s="348">
        <f t="shared" si="0"/>
        <v>100.00000000000001</v>
      </c>
      <c r="C80" s="109">
        <v>78.02579780551136</v>
      </c>
      <c r="D80" s="109">
        <v>7.3540497529106297</v>
      </c>
      <c r="E80" s="109">
        <v>10.633218862551303</v>
      </c>
      <c r="F80" s="109">
        <v>3.9869335790267191</v>
      </c>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row>
    <row r="81" spans="1:125" s="47" customFormat="1" ht="12.75" customHeight="1" x14ac:dyDescent="0.2">
      <c r="A81" s="27">
        <v>2014</v>
      </c>
      <c r="B81" s="348">
        <f t="shared" si="0"/>
        <v>100.00000000000001</v>
      </c>
      <c r="C81" s="109">
        <v>80.650000000000006</v>
      </c>
      <c r="D81" s="109">
        <v>7.11</v>
      </c>
      <c r="E81" s="109">
        <v>9.1999999999999993</v>
      </c>
      <c r="F81" s="109">
        <v>3.04</v>
      </c>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row>
    <row r="82" spans="1:125" s="47" customFormat="1" ht="12.75" customHeight="1" x14ac:dyDescent="0.2">
      <c r="A82" s="27">
        <v>2015</v>
      </c>
      <c r="B82" s="348">
        <f t="shared" si="0"/>
        <v>99.999999999999986</v>
      </c>
      <c r="C82" s="109">
        <v>81.825499034127489</v>
      </c>
      <c r="D82" s="109">
        <v>6.4431745009658732</v>
      </c>
      <c r="E82" s="109">
        <v>8.7491951062459759</v>
      </c>
      <c r="F82" s="109">
        <v>2.9821313586606566</v>
      </c>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row>
    <row r="83" spans="1:125" s="47" customFormat="1" ht="12.75" customHeight="1" x14ac:dyDescent="0.2">
      <c r="A83" s="27">
        <v>2016</v>
      </c>
      <c r="B83" s="348">
        <f t="shared" si="0"/>
        <v>100</v>
      </c>
      <c r="C83" s="109">
        <v>82.232797937735469</v>
      </c>
      <c r="D83" s="109">
        <v>6.1392028554431883</v>
      </c>
      <c r="E83" s="109">
        <v>8.9708506841165967</v>
      </c>
      <c r="F83" s="109">
        <v>2.6571485227047393</v>
      </c>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row>
    <row r="84" spans="1:125" s="47" customFormat="1" ht="12.75" customHeight="1" x14ac:dyDescent="0.2">
      <c r="A84" s="27">
        <v>2017</v>
      </c>
      <c r="B84" s="348">
        <f t="shared" si="0"/>
        <v>100</v>
      </c>
      <c r="C84" s="109">
        <v>81.424977035824114</v>
      </c>
      <c r="D84" s="109">
        <v>6.358081393026878</v>
      </c>
      <c r="E84" s="109">
        <v>9.4372778465593683</v>
      </c>
      <c r="F84" s="109">
        <v>2.7796637245896405</v>
      </c>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row>
    <row r="85" spans="1:125" s="47" customFormat="1" ht="12.75" customHeight="1" x14ac:dyDescent="0.2">
      <c r="A85" s="27">
        <v>2018</v>
      </c>
      <c r="B85" s="348">
        <f t="shared" si="0"/>
        <v>100</v>
      </c>
      <c r="C85" s="295">
        <v>81.527083245787281</v>
      </c>
      <c r="D85" s="295">
        <v>5.9419254527881664</v>
      </c>
      <c r="E85" s="295">
        <v>9.6902970962726389</v>
      </c>
      <c r="F85" s="295">
        <v>2.8406942051519097</v>
      </c>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row>
    <row r="86" spans="1:125" s="47" customFormat="1" ht="12.75" customHeight="1" x14ac:dyDescent="0.2">
      <c r="A86" s="27">
        <v>2019</v>
      </c>
      <c r="B86" s="348">
        <f t="shared" si="0"/>
        <v>100.00000000000001</v>
      </c>
      <c r="C86" s="295">
        <f>(C46/$B46)*100</f>
        <v>78.694026680261715</v>
      </c>
      <c r="D86" s="295">
        <f t="shared" ref="D86:F86" si="1">(D46/$B46)*100</f>
        <v>6.8230096014954542</v>
      </c>
      <c r="E86" s="295">
        <f t="shared" si="1"/>
        <v>11.020477525703118</v>
      </c>
      <c r="F86" s="295">
        <f t="shared" si="1"/>
        <v>3.462486192539723</v>
      </c>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row>
    <row r="87" spans="1:125" s="47" customFormat="1" ht="12.75" customHeight="1" x14ac:dyDescent="0.2">
      <c r="A87" s="27">
        <v>2020</v>
      </c>
      <c r="B87" s="348">
        <f t="shared" si="0"/>
        <v>100</v>
      </c>
      <c r="C87" s="295">
        <f>(C47/$B47)*100</f>
        <v>74.576407939325478</v>
      </c>
      <c r="D87" s="295">
        <f t="shared" ref="D87:F89" si="2">(D47/$B47)*100</f>
        <v>7.8586412780377604</v>
      </c>
      <c r="E87" s="295">
        <f t="shared" si="2"/>
        <v>13.377440697111506</v>
      </c>
      <c r="F87" s="295">
        <f t="shared" si="2"/>
        <v>4.1875100855252541</v>
      </c>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row>
    <row r="88" spans="1:125" s="47" customFormat="1" ht="12.75" customHeight="1" x14ac:dyDescent="0.2">
      <c r="A88" s="27">
        <v>2021</v>
      </c>
      <c r="B88" s="348">
        <f t="shared" si="0"/>
        <v>100.00000000000001</v>
      </c>
      <c r="C88" s="328">
        <f>(C48/$B48)*100</f>
        <v>79.697422487859555</v>
      </c>
      <c r="D88" s="328">
        <f t="shared" si="2"/>
        <v>6.3083675756443771</v>
      </c>
      <c r="E88" s="328">
        <f t="shared" si="2"/>
        <v>10.823683227493461</v>
      </c>
      <c r="F88" s="328">
        <f t="shared" si="2"/>
        <v>3.170526709002615</v>
      </c>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row>
    <row r="89" spans="1:125" s="47" customFormat="1" ht="12.75" customHeight="1" x14ac:dyDescent="0.2">
      <c r="A89" s="27">
        <v>2022</v>
      </c>
      <c r="B89" s="348">
        <f t="shared" si="0"/>
        <v>100</v>
      </c>
      <c r="C89" s="328">
        <f>(C49/$B49)*100</f>
        <v>77.821397263406638</v>
      </c>
      <c r="D89" s="328">
        <f t="shared" si="2"/>
        <v>7.4131951061478061</v>
      </c>
      <c r="E89" s="328">
        <f t="shared" si="2"/>
        <v>11.114075542173268</v>
      </c>
      <c r="F89" s="328">
        <f t="shared" si="2"/>
        <v>3.6513320882722868</v>
      </c>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row>
    <row r="90" spans="1:125" s="47" customFormat="1" ht="12.75" customHeight="1" x14ac:dyDescent="0.2">
      <c r="A90" s="16"/>
      <c r="B90" s="75"/>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row>
    <row r="91" spans="1:125" s="47" customFormat="1" ht="12.75" customHeight="1" x14ac:dyDescent="0.2">
      <c r="A91" s="38"/>
      <c r="B91" s="98"/>
      <c r="C91" s="38"/>
      <c r="D91" s="38"/>
      <c r="E91" s="38"/>
      <c r="F91" s="38"/>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DQ91" s="16"/>
      <c r="DR91" s="16"/>
      <c r="DS91" s="16"/>
      <c r="DT91" s="16"/>
      <c r="DU91" s="16"/>
    </row>
    <row r="92" spans="1:125" s="47" customFormat="1" ht="12.75" customHeight="1" x14ac:dyDescent="0.2">
      <c r="A92" s="99" t="s">
        <v>557</v>
      </c>
      <c r="B92" s="75"/>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DQ92" s="16"/>
      <c r="DR92" s="16"/>
      <c r="DS92" s="16"/>
      <c r="DT92" s="16"/>
      <c r="DU92" s="16"/>
    </row>
    <row r="93" spans="1:125" x14ac:dyDescent="0.25">
      <c r="A93" s="99"/>
      <c r="B93" s="75"/>
      <c r="C93" s="16"/>
      <c r="D93" s="16"/>
      <c r="E93" s="16"/>
      <c r="F93" s="16"/>
    </row>
    <row r="94" spans="1:125" x14ac:dyDescent="0.25">
      <c r="A94" s="314" t="s">
        <v>543</v>
      </c>
      <c r="B94" s="16"/>
      <c r="C94" s="16"/>
      <c r="D94" s="16"/>
      <c r="E94" s="16"/>
      <c r="F94" s="16"/>
    </row>
  </sheetData>
  <mergeCells count="9">
    <mergeCell ref="F7:F9"/>
    <mergeCell ref="A5:G5"/>
    <mergeCell ref="H13:N14"/>
    <mergeCell ref="E2:F2"/>
    <mergeCell ref="E3:F3"/>
    <mergeCell ref="B7:B9"/>
    <mergeCell ref="C7:C9"/>
    <mergeCell ref="D7:D9"/>
    <mergeCell ref="E7:E9"/>
  </mergeCells>
  <hyperlinks>
    <hyperlink ref="E3" location="'Índice de tablas'!A1" display="ÍNDICE DE TABLAS"/>
    <hyperlink ref="E2" location="'Cuadro de tablas'!A1" display="CUADRO DE TABLAS"/>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Cuadro de tablas</vt:lpstr>
      <vt:lpstr>Índice de tablas</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Movimiento Natural de la Población. Principales Resultados</dc:title>
  <dc:creator>Dirección General de Economía. Comunidad de Madrid</dc:creator>
  <cp:keywords>Estadística, demografía, población, nacimientos, defunciones, matrimonios, evolución demográfica, causas defunción, nacidos, esposos, esposas</cp:keywords>
  <cp:lastModifiedBy>Dirección General de Economía. Comunidad de Madrid</cp:lastModifiedBy>
  <cp:lastPrinted>2023-11-14T10:51:34Z</cp:lastPrinted>
  <dcterms:created xsi:type="dcterms:W3CDTF">2014-05-07T11:27:36Z</dcterms:created>
  <dcterms:modified xsi:type="dcterms:W3CDTF">2024-02-20T11:59:16Z</dcterms:modified>
</cp:coreProperties>
</file>